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af\Dropbox\_Schmelter Consulting\Kunden\KV Schweiz\2018\E-Profil Serie 2 (Olaf Schmelter)\v9.0\E2_Pruefungsdateien Lernende\"/>
    </mc:Choice>
  </mc:AlternateContent>
  <bookViews>
    <workbookView xWindow="0" yWindow="0" windowWidth="28800" windowHeight="12210"/>
  </bookViews>
  <sheets>
    <sheet name="Finanzen" sheetId="1" r:id="rId1"/>
    <sheet name="Sortiment" sheetId="2" r:id="rId2"/>
    <sheet name="Daten" sheetId="3" state="hidden" r:id="rId3"/>
  </sheets>
  <definedNames>
    <definedName name="_xlnm._FilterDatabase" localSheetId="1" hidden="1">Sortiment!$A$4:$A$101</definedName>
    <definedName name="Produkte">Daten!$A$4:$A$12</definedName>
    <definedName name="_xlnm.Extract" localSheetId="1">Daten!$A$3</definedName>
  </definedNames>
  <calcPr calcId="162913"/>
  <fileRecoveryPr autoRecover="0"/>
</workbook>
</file>

<file path=xl/calcChain.xml><?xml version="1.0" encoding="utf-8"?>
<calcChain xmlns="http://schemas.openxmlformats.org/spreadsheetml/2006/main">
  <c r="E26" i="1" l="1"/>
  <c r="H7" i="2" l="1"/>
  <c r="H14" i="2"/>
  <c r="H30" i="2"/>
  <c r="H25" i="2"/>
  <c r="H8" i="2"/>
  <c r="H24" i="2"/>
  <c r="H5" i="2"/>
  <c r="H31" i="2"/>
  <c r="H50" i="2"/>
  <c r="H72" i="2"/>
  <c r="H59" i="2"/>
  <c r="H51" i="2"/>
  <c r="H74" i="2"/>
  <c r="H47" i="2"/>
  <c r="H45" i="2"/>
  <c r="H28" i="2"/>
  <c r="H42" i="2"/>
  <c r="H34" i="2"/>
  <c r="H49" i="2"/>
  <c r="H23" i="2"/>
  <c r="H20" i="2"/>
  <c r="H61" i="2"/>
  <c r="H67" i="2"/>
  <c r="H81" i="2"/>
  <c r="H57" i="2"/>
  <c r="H60" i="2"/>
  <c r="H37" i="2"/>
  <c r="H19" i="2"/>
  <c r="H32" i="2"/>
  <c r="H89" i="2"/>
  <c r="H84" i="2"/>
  <c r="H86" i="2"/>
  <c r="H75" i="2"/>
  <c r="H97" i="2"/>
  <c r="H88" i="2"/>
  <c r="H87" i="2"/>
  <c r="H95" i="2"/>
  <c r="H99" i="2"/>
  <c r="H85" i="2"/>
  <c r="H79" i="2"/>
  <c r="H66" i="2"/>
  <c r="H82" i="2"/>
  <c r="H6" i="2"/>
  <c r="H101" i="2"/>
  <c r="H100" i="2"/>
  <c r="H93" i="2"/>
  <c r="H92" i="2"/>
  <c r="H96" i="2"/>
  <c r="H80" i="2"/>
  <c r="H94" i="2"/>
  <c r="H83" i="2"/>
  <c r="H90" i="2"/>
  <c r="H98" i="2"/>
  <c r="H78" i="2"/>
  <c r="H65" i="2"/>
  <c r="H35" i="2"/>
  <c r="H62" i="2"/>
  <c r="H55" i="2"/>
  <c r="H63" i="2"/>
  <c r="H43" i="2"/>
  <c r="H64" i="2"/>
  <c r="H76" i="2"/>
  <c r="H73" i="2"/>
  <c r="H54" i="2"/>
  <c r="H48" i="2"/>
  <c r="H46" i="2"/>
  <c r="H39" i="2"/>
  <c r="H29" i="2"/>
  <c r="H44" i="2"/>
  <c r="H41" i="2"/>
  <c r="H52" i="2"/>
  <c r="H26" i="2"/>
  <c r="H33" i="2"/>
  <c r="H12" i="2"/>
  <c r="H18" i="2"/>
  <c r="H21" i="2"/>
  <c r="H70" i="2"/>
  <c r="H16" i="2"/>
  <c r="H69" i="2"/>
  <c r="H68" i="2"/>
  <c r="H71" i="2"/>
  <c r="H38" i="2"/>
  <c r="H58" i="2"/>
  <c r="H56" i="2"/>
  <c r="H77" i="2"/>
  <c r="H9" i="2"/>
  <c r="H11" i="2"/>
  <c r="H27" i="2"/>
  <c r="H13" i="2"/>
  <c r="H22" i="2"/>
  <c r="H36" i="2"/>
  <c r="H53" i="2"/>
  <c r="H15" i="2"/>
  <c r="H17" i="2"/>
  <c r="H40" i="2"/>
  <c r="H91" i="2"/>
  <c r="H10" i="2"/>
  <c r="M34" i="1" l="1"/>
  <c r="K34" i="1"/>
  <c r="I34" i="1"/>
  <c r="G34" i="1"/>
  <c r="E34" i="1"/>
  <c r="D74" i="1" l="1"/>
  <c r="D77" i="1"/>
  <c r="F68" i="1"/>
  <c r="D71" i="1"/>
  <c r="D70" i="1"/>
  <c r="D69" i="1"/>
  <c r="D51" i="1"/>
  <c r="D73" i="1" s="1"/>
  <c r="F42" i="1"/>
  <c r="H39" i="1"/>
  <c r="F39" i="1"/>
  <c r="D39" i="1"/>
  <c r="H42" i="1"/>
  <c r="D21" i="1"/>
  <c r="D23" i="1" s="1"/>
  <c r="L34" i="1"/>
  <c r="J34" i="1"/>
  <c r="J35" i="1" s="1"/>
  <c r="H34" i="1"/>
  <c r="H35" i="1" s="1"/>
  <c r="F34" i="1"/>
  <c r="F35" i="1" s="1"/>
  <c r="D34" i="1"/>
  <c r="D42" i="1"/>
  <c r="J42" i="1"/>
  <c r="L42" i="1"/>
  <c r="F77" i="1" l="1"/>
  <c r="D67" i="1"/>
  <c r="L59" i="1"/>
  <c r="H59" i="1"/>
  <c r="D59" i="1"/>
  <c r="F59" i="1"/>
  <c r="J59" i="1"/>
  <c r="L35" i="1"/>
  <c r="D35" i="1"/>
  <c r="D53" i="1" l="1"/>
  <c r="D66" i="1"/>
  <c r="F49" i="1"/>
  <c r="H49" i="1" s="1"/>
  <c r="D63" i="1"/>
  <c r="D64" i="1" s="1"/>
  <c r="F51" i="1"/>
  <c r="F73" i="1" s="1"/>
  <c r="L68" i="1"/>
  <c r="F41" i="1"/>
  <c r="H41" i="1" s="1"/>
  <c r="L41" i="1" s="1"/>
  <c r="J45" i="1"/>
  <c r="J71" i="1" s="1"/>
  <c r="L69" i="1"/>
  <c r="J69" i="1"/>
  <c r="H69" i="1"/>
  <c r="L50" i="1"/>
  <c r="L74" i="1" s="1"/>
  <c r="J50" i="1"/>
  <c r="J74" i="1" s="1"/>
  <c r="H74" i="1"/>
  <c r="L47" i="1"/>
  <c r="J47" i="1"/>
  <c r="H47" i="1"/>
  <c r="F47" i="1"/>
  <c r="L45" i="1"/>
  <c r="L71" i="1" s="1"/>
  <c r="J68" i="1"/>
  <c r="H68" i="1"/>
  <c r="H77" i="1" s="1"/>
  <c r="F74" i="1"/>
  <c r="L46" i="1"/>
  <c r="L72" i="1" s="1"/>
  <c r="J46" i="1"/>
  <c r="J72" i="1" s="1"/>
  <c r="H46" i="1"/>
  <c r="H72" i="1" s="1"/>
  <c r="F46" i="1"/>
  <c r="F72" i="1" s="1"/>
  <c r="H40" i="1"/>
  <c r="F40" i="1"/>
  <c r="L48" i="1"/>
  <c r="J48" i="1"/>
  <c r="H48" i="1"/>
  <c r="F48" i="1"/>
  <c r="F69" i="1"/>
  <c r="D72" i="1"/>
  <c r="J77" i="1" l="1"/>
  <c r="L77" i="1" s="1"/>
  <c r="F67" i="1"/>
  <c r="H67" i="1"/>
  <c r="J49" i="1"/>
  <c r="H51" i="1"/>
  <c r="H73" i="1" s="1"/>
  <c r="L66" i="1"/>
  <c r="J66" i="1"/>
  <c r="F66" i="1"/>
  <c r="F71" i="1"/>
  <c r="H71" i="1"/>
  <c r="L49" i="1"/>
  <c r="J41" i="1"/>
  <c r="L39" i="1"/>
  <c r="J39" i="1"/>
  <c r="J67" i="1" s="1"/>
  <c r="L70" i="1" l="1"/>
  <c r="J70" i="1"/>
  <c r="H70" i="1"/>
  <c r="H53" i="1"/>
  <c r="F70" i="1"/>
  <c r="F75" i="1" s="1"/>
  <c r="F53" i="1"/>
  <c r="F54" i="1" s="1"/>
  <c r="D54" i="1"/>
  <c r="J51" i="1"/>
  <c r="J53" i="1" s="1"/>
  <c r="L67" i="1"/>
  <c r="D75" i="1"/>
  <c r="D76" i="1" s="1"/>
  <c r="F58" i="1" s="1"/>
  <c r="F64" i="1" s="1"/>
  <c r="H66" i="1"/>
  <c r="H75" i="1" l="1"/>
  <c r="F76" i="1"/>
  <c r="H58" i="1" s="1"/>
  <c r="H64" i="1" s="1"/>
  <c r="J73" i="1"/>
  <c r="J75" i="1" s="1"/>
  <c r="J54" i="1"/>
  <c r="L51" i="1"/>
  <c r="L53" i="1" s="1"/>
  <c r="H54" i="1"/>
  <c r="H76" i="1" l="1"/>
  <c r="J58" i="1" s="1"/>
  <c r="J64" i="1" s="1"/>
  <c r="J76" i="1" s="1"/>
  <c r="L58" i="1" s="1"/>
  <c r="L64" i="1" s="1"/>
  <c r="L73" i="1"/>
  <c r="L75" i="1" s="1"/>
  <c r="L54" i="1"/>
  <c r="L76" i="1" l="1"/>
</calcChain>
</file>

<file path=xl/sharedStrings.xml><?xml version="1.0" encoding="utf-8"?>
<sst xmlns="http://schemas.openxmlformats.org/spreadsheetml/2006/main" count="324" uniqueCount="199">
  <si>
    <t>Lohnkosten</t>
  </si>
  <si>
    <t>Werbung/Marketing</t>
  </si>
  <si>
    <t>Marketing</t>
  </si>
  <si>
    <t>Inventar (Verkaufsfläche)</t>
  </si>
  <si>
    <t>Inventar (Lager/Haltbarkeit)</t>
  </si>
  <si>
    <t>CHF</t>
  </si>
  <si>
    <t>Miete</t>
  </si>
  <si>
    <t>NK</t>
  </si>
  <si>
    <t>Eigenkapital</t>
  </si>
  <si>
    <t>Abfüllbehälter</t>
  </si>
  <si>
    <t>Refill unverpackt</t>
  </si>
  <si>
    <t>Behälter (Glas)</t>
  </si>
  <si>
    <t>Behälter (Säcke)</t>
  </si>
  <si>
    <t>Lampen</t>
  </si>
  <si>
    <t>Geschirrspülmaschine</t>
  </si>
  <si>
    <t>Kalte Theke</t>
  </si>
  <si>
    <t>Frische Produkte</t>
  </si>
  <si>
    <t>Versicherung (Haftpflicht und Glasscheibe)</t>
  </si>
  <si>
    <t>Abschreibung auf Lebensmittel</t>
  </si>
  <si>
    <t>Kassensystem</t>
  </si>
  <si>
    <t>FiBu-System</t>
  </si>
  <si>
    <t>Rückzahlung Darlehen</t>
  </si>
  <si>
    <t>Total Aufwand</t>
  </si>
  <si>
    <t>Verkauf von Behältern</t>
  </si>
  <si>
    <t>Investitionsrechnung</t>
  </si>
  <si>
    <t>Erfolgsrechnung</t>
  </si>
  <si>
    <t>Sonstiges</t>
  </si>
  <si>
    <t>Mehrwertsteuer</t>
  </si>
  <si>
    <t>Diverse Kleinaufwände</t>
  </si>
  <si>
    <t>Unterhalt und Wartung (Maschinen)</t>
  </si>
  <si>
    <t>Einnahmen</t>
  </si>
  <si>
    <t>Ausgaben</t>
  </si>
  <si>
    <t>Total Einnahmen</t>
  </si>
  <si>
    <t>Fixe Ausgaben aus Geschäftstätigkeit</t>
  </si>
  <si>
    <t>Variabler Aufwand</t>
  </si>
  <si>
    <t>Total Ausgaben</t>
  </si>
  <si>
    <t>Reingewinn</t>
  </si>
  <si>
    <t>Cashflow</t>
  </si>
  <si>
    <t>Einnahmen aus Geschäftstätigkeit</t>
  </si>
  <si>
    <t>Getreidebehälter 50L</t>
  </si>
  <si>
    <t>Abschreibung auf Inventar</t>
  </si>
  <si>
    <t>Cashflow-Rechnung</t>
  </si>
  <si>
    <t>Übertrag aus Vorjahr</t>
  </si>
  <si>
    <t>Darlehen Newal AG</t>
  </si>
  <si>
    <t>Getränke</t>
  </si>
  <si>
    <t>Gewinn- und Kapitalsteuer</t>
  </si>
  <si>
    <t>Investitionskosten (abzuschreiben)</t>
  </si>
  <si>
    <t>Mietzinskaution</t>
  </si>
  <si>
    <t>Total Investitionskosten (inkl. Mietzins)</t>
  </si>
  <si>
    <t>Zins- und Bankspesen</t>
  </si>
  <si>
    <t>inkl. Darlehen</t>
  </si>
  <si>
    <t>Kreditkartengebühren</t>
  </si>
  <si>
    <t>Buchhaltung/Jahresabschluss</t>
  </si>
  <si>
    <t>Wareneinkauf</t>
  </si>
  <si>
    <t>-</t>
  </si>
  <si>
    <t>Kosmetika</t>
  </si>
  <si>
    <t>WWF Crowdfunding</t>
  </si>
  <si>
    <t>Stiftungsbeitrag, Wettbewerb und Schenkungen</t>
  </si>
  <si>
    <t>Fixer Aufwand</t>
  </si>
  <si>
    <t>15'000/Person</t>
  </si>
  <si>
    <t>5 Jahre, 3%</t>
  </si>
  <si>
    <t>Restbestand Darlehen Ende Jahr</t>
  </si>
  <si>
    <t>Sonstiger Ertrag</t>
  </si>
  <si>
    <t>Kühlsystem Ladenfläche und Lager</t>
  </si>
  <si>
    <t>korrigiert</t>
  </si>
  <si>
    <t>Regale/Einrichtung/Wand</t>
  </si>
  <si>
    <t>Kühlschrank</t>
  </si>
  <si>
    <t>aktuell</t>
  </si>
  <si>
    <t>Telefon/Internet</t>
  </si>
  <si>
    <t>Elektroinstallationen/Lavabo</t>
  </si>
  <si>
    <t>Personenversicherung</t>
  </si>
  <si>
    <t>Reinigungs/Waschmittel</t>
  </si>
  <si>
    <t xml:space="preserve">Ertrag Non-Food </t>
  </si>
  <si>
    <t>Ertrag Lebensmittel</t>
  </si>
  <si>
    <t>Sonstiges/Zubehör</t>
  </si>
  <si>
    <t>Käse/Milchprodukte</t>
  </si>
  <si>
    <t>Brot/Gebäck</t>
  </si>
  <si>
    <t xml:space="preserve">Granola </t>
  </si>
  <si>
    <t>Getreide/Ölsaat</t>
  </si>
  <si>
    <t>5-Korn-Flocken</t>
  </si>
  <si>
    <t>Bio Hirseflocken</t>
  </si>
  <si>
    <t>Bio Mohnsamen</t>
  </si>
  <si>
    <t>Bio Sesam ungeschält</t>
  </si>
  <si>
    <t>Bio Sonnenblumenkerne</t>
  </si>
  <si>
    <t>Blaumohn</t>
  </si>
  <si>
    <t>Buchweizen</t>
  </si>
  <si>
    <t>Couscous</t>
  </si>
  <si>
    <t>Couscous Vollkorn</t>
  </si>
  <si>
    <t>Dinkelflocken</t>
  </si>
  <si>
    <t>Gerstenflocken</t>
  </si>
  <si>
    <t>Goldhirse</t>
  </si>
  <si>
    <t>Haferflocken fein</t>
  </si>
  <si>
    <t>Haferflocken grob</t>
  </si>
  <si>
    <t>Hirseflocken</t>
  </si>
  <si>
    <t>Knuspermüesli Choco/Amarant</t>
  </si>
  <si>
    <t>Kürbiskerne</t>
  </si>
  <si>
    <t>Leinsamen</t>
  </si>
  <si>
    <t>Müesli Spezial</t>
  </si>
  <si>
    <t>Sonnenblumenkerne</t>
  </si>
  <si>
    <t>Vierkornflocken fein</t>
  </si>
  <si>
    <t>Zopfmehlmischung</t>
  </si>
  <si>
    <t>Gewürze</t>
  </si>
  <si>
    <t>Cayennepfeffer gemahlen</t>
  </si>
  <si>
    <t>Curry mild</t>
  </si>
  <si>
    <t>Curry scharf</t>
  </si>
  <si>
    <t>Fenchel süss ganz</t>
  </si>
  <si>
    <t>Hagebutten Samen geschnitten</t>
  </si>
  <si>
    <t>Ingwer gemahlen</t>
  </si>
  <si>
    <t>Kamilleblüten ganz</t>
  </si>
  <si>
    <t>Kardamom mit Schalen ganz</t>
  </si>
  <si>
    <t>Karkade/Hibiskusblüten</t>
  </si>
  <si>
    <t>Koriander ganz</t>
  </si>
  <si>
    <t>Kräutersalz</t>
  </si>
  <si>
    <t>Kümmel ganz</t>
  </si>
  <si>
    <t>Meersalz</t>
  </si>
  <si>
    <t>Muskatnuss ganz</t>
  </si>
  <si>
    <t>Muskatnüsse gemahlen</t>
  </si>
  <si>
    <t>Nelken ganz</t>
  </si>
  <si>
    <t>Paprika Edelsüss gemahlen</t>
  </si>
  <si>
    <t>Pfeffer schwarz ganz</t>
  </si>
  <si>
    <t>Senfkörner gelb ganz</t>
  </si>
  <si>
    <t>Sternanis ganz</t>
  </si>
  <si>
    <t>Wacholderbeeren ganz</t>
  </si>
  <si>
    <t>Zimt Ceylon gemahlen</t>
  </si>
  <si>
    <t>Zimt Stangen</t>
  </si>
  <si>
    <t>Zitronengras geschnitten</t>
  </si>
  <si>
    <t>Hülsenfrüchte</t>
  </si>
  <si>
    <t>Bohnen schwarz</t>
  </si>
  <si>
    <t>Kichererbsen</t>
  </si>
  <si>
    <t>Linsen Beluga schwarz</t>
  </si>
  <si>
    <t>Linsen braun</t>
  </si>
  <si>
    <t>Linsen gelb</t>
  </si>
  <si>
    <t>Linsen Grün Eston</t>
  </si>
  <si>
    <t>Linsen rot</t>
  </si>
  <si>
    <t>Körner/Mehl</t>
  </si>
  <si>
    <t>Bio Quinoa Flocken</t>
  </si>
  <si>
    <t>Chia Samen bio</t>
  </si>
  <si>
    <t>Quinoa rot</t>
  </si>
  <si>
    <t>Quinoa schwarz</t>
  </si>
  <si>
    <t>Quinoa weiss</t>
  </si>
  <si>
    <t>Mehl/Körner</t>
  </si>
  <si>
    <t>Dinkelkörner</t>
  </si>
  <si>
    <t>Dinkelmehl voll</t>
  </si>
  <si>
    <t>Dinkelmehlhalbweiss</t>
  </si>
  <si>
    <t>Emmerkörner</t>
  </si>
  <si>
    <t>Emmermehl</t>
  </si>
  <si>
    <t>Roggenmehl ruch</t>
  </si>
  <si>
    <t>Urdinkelkörner</t>
  </si>
  <si>
    <t>Weizenkörner</t>
  </si>
  <si>
    <t>Weizenmehl halbweiss</t>
  </si>
  <si>
    <t>Weizenmehl ruch</t>
  </si>
  <si>
    <t>Öl/Essig</t>
  </si>
  <si>
    <t>Aceto Balsamico di Modena</t>
  </si>
  <si>
    <t>Apfelessig</t>
  </si>
  <si>
    <t>Balsamico bianco Superiore</t>
  </si>
  <si>
    <t>Balsamico rosso Superiore</t>
  </si>
  <si>
    <t>Bärlauchessig</t>
  </si>
  <si>
    <t>Bio Rapsöl kaltgepresst</t>
  </si>
  <si>
    <t>Bio Sonnenblumenöl kaltgepresst</t>
  </si>
  <si>
    <t>Olivenöl</t>
  </si>
  <si>
    <t>Weissweinessig</t>
  </si>
  <si>
    <t>Reis/Mais</t>
  </si>
  <si>
    <t>Maisgriess Bramata</t>
  </si>
  <si>
    <t>Maisgriess fein</t>
  </si>
  <si>
    <t>Maisgriess mittel</t>
  </si>
  <si>
    <t>Reis Basmati weiss</t>
  </si>
  <si>
    <t>Reis Rot</t>
  </si>
  <si>
    <t>Reis Rundkorn Voll</t>
  </si>
  <si>
    <t>Reis Vollreis Langkorn</t>
  </si>
  <si>
    <t>Risotto</t>
  </si>
  <si>
    <t>Schokolade</t>
  </si>
  <si>
    <t>Balleros Kürbiskern</t>
  </si>
  <si>
    <t>Produktgruppe</t>
  </si>
  <si>
    <t>Produktbezeichnung</t>
  </si>
  <si>
    <r>
      <t xml:space="preserve">EK </t>
    </r>
    <r>
      <rPr>
        <sz val="8"/>
        <color theme="1"/>
        <rFont val="Calibri"/>
        <family val="2"/>
        <scheme val="minor"/>
      </rPr>
      <t>(Einkaufspreis)
CHF/Einheit (kg/L/St.)</t>
    </r>
  </si>
  <si>
    <r>
      <t xml:space="preserve">VK </t>
    </r>
    <r>
      <rPr>
        <sz val="8"/>
        <rFont val="Calibri"/>
        <family val="2"/>
        <scheme val="minor"/>
      </rPr>
      <t>(Verkaufspreis)
CHF/Einheit (kg/L/St.)</t>
    </r>
  </si>
  <si>
    <t>Bemerkungen</t>
  </si>
  <si>
    <t>Steinberggasse 22
8400 Winterthur</t>
  </si>
  <si>
    <t>Gründungskosten AG + Behörden</t>
  </si>
  <si>
    <t>Datentabelle</t>
  </si>
  <si>
    <t>Bestellen</t>
  </si>
  <si>
    <t>Produktkalkulation, Lagerbestand</t>
  </si>
  <si>
    <r>
      <t xml:space="preserve">Lagerwert 
</t>
    </r>
    <r>
      <rPr>
        <sz val="9"/>
        <rFont val="Calibri"/>
        <family val="2"/>
        <scheme val="minor"/>
      </rPr>
      <t>(EK)</t>
    </r>
  </si>
  <si>
    <t>Lager-Check</t>
  </si>
  <si>
    <r>
      <t xml:space="preserve">Marge
</t>
    </r>
    <r>
      <rPr>
        <sz val="10"/>
        <color theme="1"/>
        <rFont val="Calibri"/>
        <family val="2"/>
        <scheme val="minor"/>
      </rPr>
      <t>%</t>
    </r>
  </si>
  <si>
    <r>
      <t xml:space="preserve">Rangliste 
</t>
    </r>
    <r>
      <rPr>
        <sz val="8"/>
        <rFont val="Calibri"/>
        <family val="2"/>
        <scheme val="minor"/>
      </rPr>
      <t>Marge</t>
    </r>
  </si>
  <si>
    <r>
      <t>Lagerbestand</t>
    </r>
    <r>
      <rPr>
        <sz val="10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>(Anz. EK-Einheiten)</t>
    </r>
  </si>
  <si>
    <t>Ertrag pro Jahr</t>
  </si>
  <si>
    <t>% des Total-Ertrags</t>
  </si>
  <si>
    <t>Total-Ertrag</t>
  </si>
  <si>
    <t>Pausenbrötli Dinkel 65 g Bio</t>
  </si>
  <si>
    <t>Buttergipfel 50 g</t>
  </si>
  <si>
    <t>Rotweinessig 6 %</t>
  </si>
  <si>
    <t>Brownie Haselnuss 65 g Bio</t>
  </si>
  <si>
    <t>Dinkel Hausbrot 400 g</t>
  </si>
  <si>
    <t>Hausbrot 500 g</t>
  </si>
  <si>
    <t>Einkorn Brot 440 g</t>
  </si>
  <si>
    <t>Dinkelkorn-Vitalbrot 455 g</t>
  </si>
  <si>
    <t>Ingwer geschnitten 0.7-2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</si>
</sst>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 * #,##0.00_ ;_ * \-#,##0.00_ ;_ * &quot;-&quot;??_ ;_ @_ "/>
    <numFmt numFmtId="164" formatCode="_ * #,##0_ ;_ * \-#,##0_ ;_ * &quot;-&quot;??_ ;_ @_ "/>
    <numFmt numFmtId="165" formatCode="_ * #,##0.0_ ;_ * \-#,##0.0_ ;_ * &quot;-&quot;??_ ;_ @_ "/>
    <numFmt numFmtId="166" formatCode="0.0%"/>
    <numFmt numFmtId="167" formatCode="#,##0\ &quot;EK-Einheiten&quot;"/>
    <numFmt numFmtId="168" formatCode="_ * #,##0_ ;_ * \-#,##0_ ;_ * 0_ ;_ @_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9C00"/>
        <bgColor indexed="64"/>
      </patternFill>
    </fill>
    <fill>
      <patternFill patternType="solid">
        <fgColor rgb="FF5BD770"/>
        <bgColor indexed="64"/>
      </patternFill>
    </fill>
    <fill>
      <patternFill patternType="solid">
        <fgColor rgb="FFECF8E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74747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theme="0"/>
      </right>
      <top/>
      <bottom/>
      <diagonal/>
    </border>
    <border>
      <left style="hair">
        <color theme="0"/>
      </left>
      <right style="hair">
        <color theme="0"/>
      </right>
      <top/>
      <bottom/>
      <diagonal/>
    </border>
    <border>
      <left style="hair">
        <color theme="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theme="0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0"/>
      </left>
      <right style="hair">
        <color auto="1"/>
      </right>
      <top/>
      <bottom/>
      <diagonal/>
    </border>
    <border>
      <left style="hair">
        <color auto="1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rgb="FF009C00"/>
      </left>
      <right style="thick">
        <color rgb="FF009C00"/>
      </right>
      <top style="thick">
        <color rgb="FF009C00"/>
      </top>
      <bottom style="thick">
        <color rgb="FF009C00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hair">
        <color indexed="64"/>
      </left>
      <right style="thin">
        <color theme="0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ck">
        <color auto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/>
    </xf>
    <xf numFmtId="0" fontId="0" fillId="0" borderId="0" xfId="0" applyFont="1" applyBorder="1" applyAlignment="1"/>
    <xf numFmtId="0" fontId="0" fillId="0" borderId="0" xfId="0" applyFont="1" applyBorder="1"/>
    <xf numFmtId="0" fontId="0" fillId="0" borderId="0" xfId="0" applyFont="1"/>
    <xf numFmtId="0" fontId="8" fillId="0" borderId="0" xfId="0" applyFont="1" applyBorder="1"/>
    <xf numFmtId="0" fontId="8" fillId="0" borderId="0" xfId="0" applyFont="1" applyFill="1" applyBorder="1" applyAlignment="1">
      <alignment vertical="top"/>
    </xf>
    <xf numFmtId="0" fontId="0" fillId="0" borderId="0" xfId="0" applyFont="1" applyFill="1" applyBorder="1" applyAlignment="1">
      <alignment horizontal="left"/>
    </xf>
    <xf numFmtId="164" fontId="0" fillId="0" borderId="0" xfId="1" applyNumberFormat="1" applyFont="1" applyFill="1" applyBorder="1"/>
    <xf numFmtId="0" fontId="0" fillId="0" borderId="0" xfId="0" applyFont="1" applyFill="1" applyBorder="1"/>
    <xf numFmtId="0" fontId="0" fillId="0" borderId="0" xfId="0" applyFont="1" applyFill="1"/>
    <xf numFmtId="0" fontId="0" fillId="0" borderId="0" xfId="0" applyFont="1" applyFill="1" applyBorder="1" applyAlignment="1">
      <alignment vertical="top"/>
    </xf>
    <xf numFmtId="0" fontId="8" fillId="0" borderId="0" xfId="0" applyFont="1" applyFill="1" applyBorder="1"/>
    <xf numFmtId="164" fontId="8" fillId="0" borderId="0" xfId="1" applyNumberFormat="1" applyFont="1" applyFill="1" applyBorder="1"/>
    <xf numFmtId="0" fontId="0" fillId="0" borderId="1" xfId="0" applyFont="1" applyFill="1" applyBorder="1"/>
    <xf numFmtId="0" fontId="8" fillId="0" borderId="0" xfId="0" applyNumberFormat="1" applyFont="1" applyFill="1" applyBorder="1"/>
    <xf numFmtId="0" fontId="8" fillId="0" borderId="0" xfId="0" applyNumberFormat="1" applyFont="1" applyFill="1"/>
    <xf numFmtId="0" fontId="0" fillId="3" borderId="0" xfId="0" applyFont="1" applyFill="1" applyBorder="1" applyAlignment="1">
      <alignment horizontal="left"/>
    </xf>
    <xf numFmtId="0" fontId="11" fillId="2" borderId="0" xfId="0" applyFont="1" applyFill="1" applyBorder="1"/>
    <xf numFmtId="0" fontId="12" fillId="2" borderId="4" xfId="0" applyFont="1" applyFill="1" applyBorder="1" applyAlignment="1">
      <alignment horizontal="left" vertical="center"/>
    </xf>
    <xf numFmtId="0" fontId="0" fillId="3" borderId="4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8" fillId="0" borderId="7" xfId="0" applyFont="1" applyFill="1" applyBorder="1" applyAlignment="1">
      <alignment vertical="top"/>
    </xf>
    <xf numFmtId="0" fontId="10" fillId="0" borderId="7" xfId="0" applyFont="1" applyFill="1" applyBorder="1" applyAlignment="1">
      <alignment vertical="top"/>
    </xf>
    <xf numFmtId="0" fontId="0" fillId="0" borderId="7" xfId="0" applyFont="1" applyFill="1" applyBorder="1" applyAlignment="1">
      <alignment vertical="top"/>
    </xf>
    <xf numFmtId="0" fontId="0" fillId="0" borderId="7" xfId="0" applyFont="1" applyFill="1" applyBorder="1"/>
    <xf numFmtId="0" fontId="8" fillId="0" borderId="2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0" fillId="0" borderId="7" xfId="0" applyFont="1" applyFill="1" applyBorder="1" applyAlignment="1">
      <alignment horizontal="left"/>
    </xf>
    <xf numFmtId="164" fontId="0" fillId="0" borderId="7" xfId="1" applyNumberFormat="1" applyFont="1" applyFill="1" applyBorder="1" applyAlignment="1">
      <alignment horizontal="left"/>
    </xf>
    <xf numFmtId="165" fontId="0" fillId="0" borderId="7" xfId="1" applyNumberFormat="1" applyFont="1" applyFill="1" applyBorder="1" applyAlignment="1">
      <alignment horizontal="left"/>
    </xf>
    <xf numFmtId="0" fontId="7" fillId="0" borderId="7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0" fillId="0" borderId="8" xfId="0" applyFont="1" applyFill="1" applyBorder="1" applyAlignment="1">
      <alignment horizontal="left"/>
    </xf>
    <xf numFmtId="164" fontId="0" fillId="0" borderId="7" xfId="1" applyNumberFormat="1" applyFont="1" applyFill="1" applyBorder="1"/>
    <xf numFmtId="164" fontId="5" fillId="0" borderId="7" xfId="1" applyNumberFormat="1" applyFont="1" applyFill="1" applyBorder="1"/>
    <xf numFmtId="164" fontId="5" fillId="0" borderId="2" xfId="1" applyNumberFormat="1" applyFont="1" applyFill="1" applyBorder="1"/>
    <xf numFmtId="164" fontId="0" fillId="0" borderId="2" xfId="1" applyNumberFormat="1" applyFont="1" applyFill="1" applyBorder="1"/>
    <xf numFmtId="164" fontId="8" fillId="0" borderId="8" xfId="1" applyNumberFormat="1" applyFont="1" applyFill="1" applyBorder="1"/>
    <xf numFmtId="164" fontId="2" fillId="0" borderId="7" xfId="1" applyNumberFormat="1" applyFont="1" applyFill="1" applyBorder="1"/>
    <xf numFmtId="164" fontId="2" fillId="0" borderId="2" xfId="1" applyNumberFormat="1" applyFont="1" applyFill="1" applyBorder="1"/>
    <xf numFmtId="164" fontId="0" fillId="0" borderId="8" xfId="1" applyNumberFormat="1" applyFont="1" applyFill="1" applyBorder="1"/>
    <xf numFmtId="0" fontId="9" fillId="3" borderId="9" xfId="0" applyFont="1" applyFill="1" applyBorder="1" applyAlignment="1">
      <alignment horizontal="center"/>
    </xf>
    <xf numFmtId="164" fontId="0" fillId="0" borderId="10" xfId="1" applyNumberFormat="1" applyFont="1" applyFill="1" applyBorder="1"/>
    <xf numFmtId="164" fontId="5" fillId="0" borderId="10" xfId="1" applyNumberFormat="1" applyFont="1" applyFill="1" applyBorder="1"/>
    <xf numFmtId="164" fontId="5" fillId="0" borderId="11" xfId="1" applyNumberFormat="1" applyFont="1" applyFill="1" applyBorder="1"/>
    <xf numFmtId="164" fontId="0" fillId="0" borderId="11" xfId="1" applyNumberFormat="1" applyFont="1" applyFill="1" applyBorder="1"/>
    <xf numFmtId="164" fontId="8" fillId="0" borderId="12" xfId="1" applyNumberFormat="1" applyFont="1" applyFill="1" applyBorder="1"/>
    <xf numFmtId="164" fontId="0" fillId="0" borderId="12" xfId="1" applyNumberFormat="1" applyFont="1" applyFill="1" applyBorder="1"/>
    <xf numFmtId="0" fontId="10" fillId="0" borderId="2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8" fillId="0" borderId="7" xfId="0" applyFont="1" applyFill="1" applyBorder="1" applyAlignment="1">
      <alignment horizontal="left" vertical="top"/>
    </xf>
    <xf numFmtId="164" fontId="8" fillId="0" borderId="10" xfId="1" applyNumberFormat="1" applyFont="1" applyFill="1" applyBorder="1" applyAlignment="1">
      <alignment vertical="top"/>
    </xf>
    <xf numFmtId="164" fontId="8" fillId="0" borderId="7" xfId="1" applyNumberFormat="1" applyFont="1" applyFill="1" applyBorder="1" applyAlignment="1">
      <alignment vertical="top"/>
    </xf>
    <xf numFmtId="164" fontId="14" fillId="0" borderId="7" xfId="1" applyNumberFormat="1" applyFont="1" applyFill="1" applyBorder="1" applyAlignment="1">
      <alignment vertical="top"/>
    </xf>
    <xf numFmtId="0" fontId="6" fillId="3" borderId="13" xfId="0" applyFont="1" applyFill="1" applyBorder="1" applyAlignment="1">
      <alignment vertical="center" wrapText="1"/>
    </xf>
    <xf numFmtId="164" fontId="6" fillId="3" borderId="14" xfId="1" applyNumberFormat="1" applyFont="1" applyFill="1" applyBorder="1" applyAlignment="1">
      <alignment horizontal="left" vertical="center" wrapText="1"/>
    </xf>
    <xf numFmtId="166" fontId="0" fillId="0" borderId="7" xfId="2" applyNumberFormat="1" applyFont="1" applyFill="1" applyBorder="1" applyAlignment="1">
      <alignment horizontal="left"/>
    </xf>
    <xf numFmtId="166" fontId="0" fillId="0" borderId="7" xfId="2" applyNumberFormat="1" applyFont="1" applyFill="1" applyBorder="1"/>
    <xf numFmtId="166" fontId="0" fillId="0" borderId="2" xfId="2" applyNumberFormat="1" applyFont="1" applyFill="1" applyBorder="1"/>
    <xf numFmtId="0" fontId="8" fillId="3" borderId="0" xfId="0" applyFont="1" applyFill="1" applyBorder="1"/>
    <xf numFmtId="0" fontId="8" fillId="0" borderId="8" xfId="0" applyFont="1" applyFill="1" applyBorder="1" applyAlignment="1">
      <alignment horizontal="left"/>
    </xf>
    <xf numFmtId="0" fontId="13" fillId="0" borderId="8" xfId="0" applyFont="1" applyFill="1" applyBorder="1" applyAlignment="1"/>
    <xf numFmtId="164" fontId="8" fillId="0" borderId="12" xfId="1" applyNumberFormat="1" applyFont="1" applyFill="1" applyBorder="1" applyAlignment="1"/>
    <xf numFmtId="164" fontId="8" fillId="0" borderId="8" xfId="1" applyNumberFormat="1" applyFont="1" applyFill="1" applyBorder="1" applyAlignment="1"/>
    <xf numFmtId="164" fontId="14" fillId="0" borderId="8" xfId="1" applyNumberFormat="1" applyFont="1" applyFill="1" applyBorder="1" applyAlignment="1"/>
    <xf numFmtId="164" fontId="0" fillId="0" borderId="0" xfId="1" applyNumberFormat="1" applyFont="1" applyBorder="1" applyAlignment="1">
      <alignment horizontal="left"/>
    </xf>
    <xf numFmtId="0" fontId="11" fillId="2" borderId="0" xfId="0" applyFont="1" applyFill="1" applyBorder="1" applyAlignment="1">
      <alignment vertical="top"/>
    </xf>
    <xf numFmtId="0" fontId="11" fillId="2" borderId="15" xfId="0" applyFont="1" applyFill="1" applyBorder="1" applyAlignment="1">
      <alignment vertical="top"/>
    </xf>
    <xf numFmtId="0" fontId="11" fillId="2" borderId="16" xfId="0" applyFont="1" applyFill="1" applyBorder="1" applyAlignment="1">
      <alignment vertical="top"/>
    </xf>
    <xf numFmtId="0" fontId="11" fillId="2" borderId="16" xfId="0" applyFont="1" applyFill="1" applyBorder="1" applyAlignment="1">
      <alignment vertical="top" wrapText="1"/>
    </xf>
    <xf numFmtId="0" fontId="11" fillId="2" borderId="17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43" fontId="0" fillId="0" borderId="18" xfId="1" applyFont="1" applyFill="1" applyBorder="1"/>
    <xf numFmtId="164" fontId="0" fillId="0" borderId="18" xfId="1" applyNumberFormat="1" applyFont="1" applyFill="1" applyBorder="1"/>
    <xf numFmtId="164" fontId="0" fillId="0" borderId="19" xfId="1" applyNumberFormat="1" applyFont="1" applyFill="1" applyBorder="1"/>
    <xf numFmtId="166" fontId="0" fillId="0" borderId="10" xfId="2" applyNumberFormat="1" applyFont="1" applyFill="1" applyBorder="1" applyAlignment="1"/>
    <xf numFmtId="0" fontId="0" fillId="0" borderId="19" xfId="0" applyFont="1" applyFill="1" applyBorder="1"/>
    <xf numFmtId="0" fontId="0" fillId="4" borderId="20" xfId="0" applyFont="1" applyFill="1" applyBorder="1" applyAlignment="1">
      <alignment horizontal="left"/>
    </xf>
    <xf numFmtId="0" fontId="0" fillId="5" borderId="0" xfId="0" applyFont="1" applyFill="1" applyBorder="1" applyAlignment="1">
      <alignment horizontal="left"/>
    </xf>
    <xf numFmtId="167" fontId="5" fillId="5" borderId="0" xfId="0" applyNumberFormat="1" applyFont="1" applyFill="1" applyBorder="1" applyAlignment="1">
      <alignment horizontal="left"/>
    </xf>
    <xf numFmtId="0" fontId="0" fillId="5" borderId="0" xfId="0" applyFont="1" applyFill="1" applyBorder="1" applyAlignment="1"/>
    <xf numFmtId="0" fontId="5" fillId="5" borderId="0" xfId="0" applyFont="1" applyFill="1" applyBorder="1" applyAlignment="1">
      <alignment horizontal="left"/>
    </xf>
    <xf numFmtId="164" fontId="0" fillId="5" borderId="0" xfId="1" applyNumberFormat="1" applyFont="1" applyFill="1" applyBorder="1" applyAlignment="1">
      <alignment horizontal="left"/>
    </xf>
    <xf numFmtId="0" fontId="0" fillId="0" borderId="0" xfId="0" applyFill="1"/>
    <xf numFmtId="0" fontId="0" fillId="0" borderId="0" xfId="0" applyFont="1" applyBorder="1" applyAlignment="1">
      <alignment vertical="top" wrapText="1"/>
    </xf>
    <xf numFmtId="166" fontId="0" fillId="3" borderId="7" xfId="2" applyNumberFormat="1" applyFont="1" applyFill="1" applyBorder="1" applyAlignment="1"/>
    <xf numFmtId="164" fontId="0" fillId="0" borderId="3" xfId="1" applyNumberFormat="1" applyFont="1" applyFill="1" applyBorder="1"/>
    <xf numFmtId="0" fontId="11" fillId="2" borderId="16" xfId="0" applyFont="1" applyFill="1" applyBorder="1" applyAlignment="1">
      <alignment horizontal="center" vertical="top" wrapText="1"/>
    </xf>
    <xf numFmtId="0" fontId="0" fillId="0" borderId="0" xfId="0" applyFont="1" applyBorder="1" applyAlignment="1">
      <alignment wrapText="1"/>
    </xf>
    <xf numFmtId="168" fontId="1" fillId="0" borderId="18" xfId="1" applyNumberFormat="1" applyFont="1" applyFill="1" applyBorder="1"/>
    <xf numFmtId="164" fontId="2" fillId="0" borderId="0" xfId="1" applyNumberFormat="1" applyFont="1" applyFill="1" applyBorder="1"/>
    <xf numFmtId="164" fontId="0" fillId="0" borderId="21" xfId="1" applyNumberFormat="1" applyFont="1" applyFill="1" applyBorder="1"/>
    <xf numFmtId="166" fontId="0" fillId="0" borderId="22" xfId="2" applyNumberFormat="1" applyFont="1" applyFill="1" applyBorder="1"/>
    <xf numFmtId="0" fontId="0" fillId="6" borderId="0" xfId="0" applyFont="1" applyFill="1" applyBorder="1"/>
    <xf numFmtId="164" fontId="6" fillId="3" borderId="23" xfId="1" applyNumberFormat="1" applyFont="1" applyFill="1" applyBorder="1" applyAlignment="1">
      <alignment horizontal="left" vertical="center" wrapText="1"/>
    </xf>
    <xf numFmtId="0" fontId="5" fillId="0" borderId="7" xfId="0" applyFont="1" applyFill="1" applyBorder="1"/>
    <xf numFmtId="0" fontId="5" fillId="0" borderId="2" xfId="0" applyFont="1" applyFill="1" applyBorder="1"/>
    <xf numFmtId="0" fontId="8" fillId="0" borderId="7" xfId="0" applyFont="1" applyFill="1" applyBorder="1"/>
    <xf numFmtId="0" fontId="0" fillId="0" borderId="2" xfId="0" applyFont="1" applyFill="1" applyBorder="1"/>
    <xf numFmtId="0" fontId="8" fillId="0" borderId="8" xfId="0" applyFont="1" applyFill="1" applyBorder="1"/>
    <xf numFmtId="0" fontId="12" fillId="2" borderId="15" xfId="0" applyFont="1" applyFill="1" applyBorder="1"/>
    <xf numFmtId="0" fontId="0" fillId="3" borderId="15" xfId="0" applyFont="1" applyFill="1" applyBorder="1"/>
    <xf numFmtId="0" fontId="0" fillId="0" borderId="24" xfId="0" applyFont="1" applyFill="1" applyBorder="1"/>
    <xf numFmtId="0" fontId="0" fillId="0" borderId="25" xfId="0" applyFont="1" applyFill="1" applyBorder="1"/>
    <xf numFmtId="0" fontId="8" fillId="0" borderId="24" xfId="0" applyFont="1" applyFill="1" applyBorder="1" applyAlignment="1">
      <alignment vertical="top"/>
    </xf>
    <xf numFmtId="0" fontId="8" fillId="0" borderId="26" xfId="0" applyFont="1" applyFill="1" applyBorder="1" applyAlignment="1"/>
    <xf numFmtId="164" fontId="8" fillId="0" borderId="28" xfId="1" applyNumberFormat="1" applyFont="1" applyFill="1" applyBorder="1" applyAlignment="1"/>
    <xf numFmtId="164" fontId="8" fillId="0" borderId="27" xfId="1" applyNumberFormat="1" applyFont="1" applyFill="1" applyBorder="1"/>
    <xf numFmtId="166" fontId="0" fillId="0" borderId="19" xfId="2" applyNumberFormat="1" applyFont="1" applyFill="1" applyBorder="1"/>
    <xf numFmtId="166" fontId="0" fillId="0" borderId="0" xfId="2" applyNumberFormat="1" applyFont="1" applyFill="1" applyBorder="1"/>
    <xf numFmtId="164" fontId="0" fillId="0" borderId="30" xfId="1" applyNumberFormat="1" applyFont="1" applyFill="1" applyBorder="1"/>
    <xf numFmtId="164" fontId="0" fillId="0" borderId="29" xfId="1" applyNumberFormat="1" applyFont="1" applyFill="1" applyBorder="1"/>
    <xf numFmtId="166" fontId="0" fillId="0" borderId="31" xfId="2" applyNumberFormat="1" applyFont="1" applyFill="1" applyBorder="1"/>
    <xf numFmtId="164" fontId="0" fillId="0" borderId="22" xfId="1" applyNumberFormat="1" applyFont="1" applyFill="1" applyBorder="1"/>
    <xf numFmtId="164" fontId="0" fillId="0" borderId="32" xfId="1" applyNumberFormat="1" applyFont="1" applyFill="1" applyBorder="1"/>
    <xf numFmtId="166" fontId="8" fillId="0" borderId="33" xfId="2" applyNumberFormat="1" applyFont="1" applyFill="1" applyBorder="1" applyAlignment="1">
      <alignment vertical="top"/>
    </xf>
    <xf numFmtId="164" fontId="0" fillId="0" borderId="34" xfId="1" applyNumberFormat="1" applyFont="1" applyFill="1" applyBorder="1"/>
    <xf numFmtId="0" fontId="11" fillId="2" borderId="5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167" fontId="5" fillId="0" borderId="3" xfId="0" applyNumberFormat="1" applyFont="1" applyFill="1" applyBorder="1" applyAlignment="1"/>
    <xf numFmtId="167" fontId="5" fillId="0" borderId="2" xfId="0" applyNumberFormat="1" applyFont="1" applyFill="1" applyBorder="1" applyAlignment="1"/>
    <xf numFmtId="0" fontId="16" fillId="2" borderId="0" xfId="0" applyFont="1" applyFill="1" applyBorder="1" applyAlignment="1">
      <alignment horizontal="left" vertical="center"/>
    </xf>
  </cellXfs>
  <cellStyles count="3">
    <cellStyle name="Komma" xfId="1" builtinId="3"/>
    <cellStyle name="Prozent" xfId="2" builtinId="5"/>
    <cellStyle name="Standard" xfId="0" builtinId="0"/>
  </cellStyles>
  <dxfs count="9">
    <dxf>
      <fill>
        <patternFill>
          <bgColor rgb="FFECF8EC"/>
        </patternFill>
      </fill>
    </dxf>
    <dxf>
      <fill>
        <patternFill>
          <bgColor rgb="FFFFFF99"/>
        </patternFill>
      </fill>
    </dxf>
    <dxf>
      <fill>
        <patternFill>
          <bgColor rgb="FFECF8EC"/>
        </patternFill>
      </fill>
    </dxf>
    <dxf>
      <fill>
        <patternFill>
          <bgColor rgb="FFECF8EC"/>
        </patternFill>
      </fill>
    </dxf>
    <dxf>
      <fill>
        <patternFill>
          <bgColor rgb="FFECF8EC"/>
        </patternFill>
      </fill>
    </dxf>
    <dxf>
      <fill>
        <patternFill>
          <bgColor rgb="FFECF8EC"/>
        </patternFill>
      </fill>
    </dxf>
    <dxf>
      <fill>
        <patternFill>
          <bgColor rgb="FFECF8EC"/>
        </patternFill>
      </fill>
    </dxf>
    <dxf>
      <fill>
        <patternFill>
          <bgColor rgb="FFECF8EC"/>
        </patternFill>
      </fill>
    </dxf>
    <dxf>
      <fill>
        <patternFill>
          <bgColor rgb="FFECF8EC"/>
        </patternFill>
      </fill>
    </dxf>
  </dxfs>
  <tableStyles count="0" defaultTableStyle="TableStyleMedium2" defaultPivotStyle="PivotStyleLight16"/>
  <colors>
    <mruColors>
      <color rgb="FFF74747"/>
      <color rgb="FF009C00"/>
      <color rgb="FFFFFF99"/>
      <color rgb="FFE8EA8A"/>
      <color rgb="FFDD8569"/>
      <color rgb="FF5BD770"/>
      <color rgb="FFECF8EC"/>
      <color rgb="FFD2EED3"/>
      <color rgb="FF00E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1</xdr:col>
      <xdr:colOff>1171576</xdr:colOff>
      <xdr:row>2</xdr:row>
      <xdr:rowOff>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5BF100A6-8FF2-43A7-9F77-5FA41CAADFD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950" r="8054" b="39808"/>
        <a:stretch/>
      </xdr:blipFill>
      <xdr:spPr>
        <a:xfrm>
          <a:off x="1819275" y="0"/>
          <a:ext cx="1162051" cy="428625"/>
        </a:xfrm>
        <a:prstGeom prst="rect">
          <a:avLst/>
        </a:prstGeom>
      </xdr:spPr>
    </xdr:pic>
    <xdr:clientData/>
  </xdr:twoCellAnchor>
  <xdr:twoCellAnchor editAs="oneCell">
    <xdr:from>
      <xdr:col>13</xdr:col>
      <xdr:colOff>66675</xdr:colOff>
      <xdr:row>24</xdr:row>
      <xdr:rowOff>0</xdr:rowOff>
    </xdr:from>
    <xdr:to>
      <xdr:col>19</xdr:col>
      <xdr:colOff>73168</xdr:colOff>
      <xdr:row>53</xdr:row>
      <xdr:rowOff>250860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8A8BEE7-31CF-455B-85EC-B4E9570213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06300" y="4705350"/>
          <a:ext cx="4578493" cy="6261135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3</xdr:row>
      <xdr:rowOff>0</xdr:rowOff>
    </xdr:from>
    <xdr:to>
      <xdr:col>26</xdr:col>
      <xdr:colOff>18476</xdr:colOff>
      <xdr:row>23</xdr:row>
      <xdr:rowOff>9039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AB5E93AC-EE7D-4E47-A43A-461A2C6698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259425" y="628650"/>
          <a:ext cx="4590476" cy="388571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107673</xdr:rowOff>
    </xdr:from>
    <xdr:to>
      <xdr:col>0</xdr:col>
      <xdr:colOff>1162051</xdr:colOff>
      <xdr:row>2</xdr:row>
      <xdr:rowOff>387211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6ADB3887-E411-484F-9F7D-D16959B67FC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950" r="8054" b="39808"/>
        <a:stretch/>
      </xdr:blipFill>
      <xdr:spPr>
        <a:xfrm>
          <a:off x="0" y="306456"/>
          <a:ext cx="1162051" cy="4700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78"/>
  <sheetViews>
    <sheetView tabSelected="1" zoomScaleNormal="100" workbookViewId="0"/>
  </sheetViews>
  <sheetFormatPr baseColWidth="10" defaultColWidth="11.42578125" defaultRowHeight="15" x14ac:dyDescent="0.25"/>
  <cols>
    <col min="1" max="1" width="27.140625" customWidth="1"/>
    <col min="2" max="2" width="44.42578125" bestFit="1" customWidth="1"/>
    <col min="3" max="3" width="13.42578125" bestFit="1" customWidth="1"/>
    <col min="4" max="4" width="8.85546875" bestFit="1" customWidth="1"/>
    <col min="5" max="5" width="10.85546875" bestFit="1" customWidth="1"/>
    <col min="6" max="6" width="8.85546875" bestFit="1" customWidth="1"/>
    <col min="7" max="7" width="10.85546875" bestFit="1" customWidth="1"/>
    <col min="8" max="8" width="8.85546875" bestFit="1" customWidth="1"/>
    <col min="9" max="9" width="10.85546875" bestFit="1" customWidth="1"/>
    <col min="10" max="10" width="8.85546875" bestFit="1" customWidth="1"/>
    <col min="11" max="11" width="10.85546875" bestFit="1" customWidth="1"/>
    <col min="12" max="12" width="8.85546875" customWidth="1"/>
    <col min="13" max="13" width="10.85546875" customWidth="1"/>
    <col min="14" max="14" width="11.42578125" customWidth="1"/>
    <col min="20" max="20" width="4" customWidth="1"/>
  </cols>
  <sheetData>
    <row r="1" spans="1:41" s="8" customFormat="1" ht="16.5" customHeight="1" x14ac:dyDescent="0.25">
      <c r="A1" s="7"/>
      <c r="B1" s="7"/>
      <c r="C1" s="2"/>
      <c r="D1" s="7"/>
      <c r="E1" s="7"/>
      <c r="F1" s="7"/>
      <c r="G1" s="7"/>
      <c r="H1" s="7"/>
      <c r="I1" s="7"/>
      <c r="J1" s="7"/>
      <c r="K1" s="7"/>
      <c r="L1" s="92" t="s">
        <v>177</v>
      </c>
      <c r="M1" s="96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</row>
    <row r="2" spans="1:41" s="8" customFormat="1" ht="17.25" customHeight="1" x14ac:dyDescent="0.25">
      <c r="A2" s="7"/>
      <c r="B2" s="7"/>
      <c r="C2" s="2"/>
      <c r="D2" s="7"/>
      <c r="E2" s="7"/>
      <c r="F2" s="7"/>
      <c r="G2" s="7"/>
      <c r="H2" s="7"/>
      <c r="I2" s="7"/>
      <c r="J2" s="7"/>
      <c r="K2" s="7"/>
      <c r="L2" s="96"/>
      <c r="M2" s="96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</row>
    <row r="3" spans="1:41" s="8" customFormat="1" ht="15.75" x14ac:dyDescent="0.25">
      <c r="A3" s="22"/>
      <c r="B3" s="108"/>
      <c r="C3" s="23"/>
      <c r="D3" s="125">
        <v>2018</v>
      </c>
      <c r="E3" s="125"/>
      <c r="F3" s="125">
        <v>2019</v>
      </c>
      <c r="G3" s="125"/>
      <c r="H3" s="125">
        <v>2020</v>
      </c>
      <c r="I3" s="125"/>
      <c r="J3" s="125">
        <v>2021</v>
      </c>
      <c r="K3" s="125"/>
      <c r="L3" s="126">
        <v>2022</v>
      </c>
      <c r="M3" s="127"/>
      <c r="N3" s="7"/>
      <c r="O3" s="9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</row>
    <row r="4" spans="1:41" s="8" customFormat="1" x14ac:dyDescent="0.25">
      <c r="A4" s="67" t="s">
        <v>24</v>
      </c>
      <c r="B4" s="109"/>
      <c r="C4" s="24" t="s">
        <v>176</v>
      </c>
      <c r="D4" s="49" t="s">
        <v>5</v>
      </c>
      <c r="E4" s="25" t="s">
        <v>64</v>
      </c>
      <c r="F4" s="49" t="s">
        <v>67</v>
      </c>
      <c r="G4" s="25" t="s">
        <v>64</v>
      </c>
      <c r="H4" s="49" t="s">
        <v>5</v>
      </c>
      <c r="I4" s="25" t="s">
        <v>64</v>
      </c>
      <c r="J4" s="49" t="s">
        <v>5</v>
      </c>
      <c r="K4" s="25" t="s">
        <v>64</v>
      </c>
      <c r="L4" s="49" t="s">
        <v>5</v>
      </c>
      <c r="M4" s="26" t="s">
        <v>64</v>
      </c>
      <c r="N4" s="101"/>
      <c r="O4" s="101"/>
      <c r="P4" s="101"/>
      <c r="Q4" s="101"/>
      <c r="R4" s="101"/>
      <c r="S4" s="101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s="14" customFormat="1" x14ac:dyDescent="0.25">
      <c r="A5" s="28" t="s">
        <v>3</v>
      </c>
      <c r="B5" s="30" t="s">
        <v>65</v>
      </c>
      <c r="C5" s="33"/>
      <c r="D5" s="50">
        <v>2500</v>
      </c>
      <c r="E5" s="41"/>
      <c r="F5" s="50"/>
      <c r="G5" s="46"/>
      <c r="H5" s="50"/>
      <c r="I5" s="41"/>
      <c r="J5" s="50"/>
      <c r="K5" s="41"/>
      <c r="L5" s="50"/>
      <c r="M5" s="41"/>
      <c r="N5" s="101"/>
      <c r="O5" s="101"/>
      <c r="P5" s="101"/>
      <c r="Q5" s="101"/>
      <c r="R5" s="101"/>
      <c r="S5" s="101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</row>
    <row r="6" spans="1:41" s="14" customFormat="1" x14ac:dyDescent="0.25">
      <c r="A6" s="29"/>
      <c r="B6" s="30" t="s">
        <v>14</v>
      </c>
      <c r="C6" s="34"/>
      <c r="D6" s="50">
        <v>1000</v>
      </c>
      <c r="E6" s="41"/>
      <c r="F6" s="50"/>
      <c r="G6" s="41"/>
      <c r="H6" s="50"/>
      <c r="I6" s="41"/>
      <c r="J6" s="50"/>
      <c r="K6" s="41"/>
      <c r="L6" s="50"/>
      <c r="M6" s="41"/>
      <c r="N6" s="101"/>
      <c r="O6" s="101"/>
      <c r="P6" s="101"/>
      <c r="Q6" s="101"/>
      <c r="R6" s="101"/>
      <c r="S6" s="101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</row>
    <row r="7" spans="1:41" s="14" customFormat="1" x14ac:dyDescent="0.25">
      <c r="A7" s="29"/>
      <c r="B7" s="30" t="s">
        <v>11</v>
      </c>
      <c r="C7" s="35"/>
      <c r="D7" s="50">
        <v>1500</v>
      </c>
      <c r="E7" s="41"/>
      <c r="F7" s="50"/>
      <c r="G7" s="41"/>
      <c r="H7" s="50"/>
      <c r="I7" s="41"/>
      <c r="J7" s="50"/>
      <c r="K7" s="41"/>
      <c r="L7" s="50"/>
      <c r="M7" s="41"/>
      <c r="N7" s="101"/>
      <c r="O7" s="101"/>
      <c r="P7" s="101"/>
      <c r="Q7" s="101"/>
      <c r="R7" s="101"/>
      <c r="S7" s="101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</row>
    <row r="8" spans="1:41" s="14" customFormat="1" x14ac:dyDescent="0.25">
      <c r="A8" s="29"/>
      <c r="B8" s="30" t="s">
        <v>12</v>
      </c>
      <c r="C8" s="33"/>
      <c r="D8" s="50">
        <v>1000</v>
      </c>
      <c r="E8" s="41"/>
      <c r="F8" s="50"/>
      <c r="G8" s="46"/>
      <c r="H8" s="50"/>
      <c r="I8" s="41"/>
      <c r="J8" s="50"/>
      <c r="K8" s="41"/>
      <c r="L8" s="50"/>
      <c r="M8" s="41"/>
      <c r="N8" s="101"/>
      <c r="O8" s="101"/>
      <c r="P8" s="101"/>
      <c r="Q8" s="101"/>
      <c r="R8" s="101"/>
      <c r="S8" s="101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</row>
    <row r="9" spans="1:41" s="14" customFormat="1" x14ac:dyDescent="0.25">
      <c r="A9" s="29"/>
      <c r="B9" s="30" t="s">
        <v>13</v>
      </c>
      <c r="C9" s="33"/>
      <c r="D9" s="50">
        <v>900</v>
      </c>
      <c r="E9" s="41"/>
      <c r="F9" s="50"/>
      <c r="G9" s="41"/>
      <c r="H9" s="50"/>
      <c r="I9" s="41"/>
      <c r="J9" s="50"/>
      <c r="K9" s="41"/>
      <c r="L9" s="50"/>
      <c r="M9" s="41"/>
      <c r="N9" s="101"/>
      <c r="O9" s="101"/>
      <c r="P9" s="101"/>
      <c r="Q9" s="101"/>
      <c r="R9" s="101"/>
      <c r="S9" s="101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</row>
    <row r="10" spans="1:41" s="14" customFormat="1" x14ac:dyDescent="0.25">
      <c r="A10" s="29"/>
      <c r="B10" s="30" t="s">
        <v>9</v>
      </c>
      <c r="C10" s="34"/>
      <c r="D10" s="50">
        <v>8000</v>
      </c>
      <c r="E10" s="41"/>
      <c r="F10" s="50"/>
      <c r="G10" s="46"/>
      <c r="H10" s="50"/>
      <c r="I10" s="41"/>
      <c r="J10" s="50"/>
      <c r="K10" s="41"/>
      <c r="L10" s="50"/>
      <c r="M10" s="41"/>
      <c r="N10" s="101"/>
      <c r="O10" s="101"/>
      <c r="P10" s="101"/>
      <c r="Q10" s="101"/>
      <c r="R10" s="101"/>
      <c r="S10" s="101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</row>
    <row r="11" spans="1:41" s="14" customFormat="1" x14ac:dyDescent="0.25">
      <c r="A11" s="29"/>
      <c r="B11" s="30" t="s">
        <v>15</v>
      </c>
      <c r="C11" s="34"/>
      <c r="D11" s="50">
        <v>2000</v>
      </c>
      <c r="E11" s="41"/>
      <c r="F11" s="50"/>
      <c r="G11" s="41"/>
      <c r="H11" s="50"/>
      <c r="I11" s="41"/>
      <c r="J11" s="50"/>
      <c r="K11" s="41"/>
      <c r="L11" s="50"/>
      <c r="M11" s="41"/>
      <c r="N11" s="101"/>
      <c r="O11" s="101"/>
      <c r="P11" s="101"/>
      <c r="Q11" s="101"/>
      <c r="R11" s="101"/>
      <c r="S11" s="101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</row>
    <row r="12" spans="1:41" s="14" customFormat="1" x14ac:dyDescent="0.25">
      <c r="A12" s="28" t="s">
        <v>4</v>
      </c>
      <c r="B12" s="30" t="s">
        <v>66</v>
      </c>
      <c r="C12" s="33"/>
      <c r="D12" s="50">
        <v>2500</v>
      </c>
      <c r="E12" s="41"/>
      <c r="F12" s="50"/>
      <c r="G12" s="41"/>
      <c r="H12" s="50"/>
      <c r="I12" s="41"/>
      <c r="J12" s="50"/>
      <c r="K12" s="41"/>
      <c r="L12" s="50"/>
      <c r="M12" s="41"/>
      <c r="N12" s="101"/>
      <c r="O12" s="101"/>
      <c r="P12" s="101"/>
      <c r="Q12" s="101"/>
      <c r="R12" s="101"/>
      <c r="S12" s="101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</row>
    <row r="13" spans="1:41" s="14" customFormat="1" x14ac:dyDescent="0.25">
      <c r="A13" s="27"/>
      <c r="B13" s="30" t="s">
        <v>39</v>
      </c>
      <c r="C13" s="33"/>
      <c r="D13" s="50">
        <v>200</v>
      </c>
      <c r="E13" s="41"/>
      <c r="F13" s="50"/>
      <c r="G13" s="41"/>
      <c r="H13" s="50"/>
      <c r="I13" s="41"/>
      <c r="J13" s="50"/>
      <c r="K13" s="41"/>
      <c r="L13" s="50"/>
      <c r="M13" s="41"/>
      <c r="N13" s="101"/>
      <c r="O13" s="101"/>
      <c r="P13" s="101"/>
      <c r="Q13" s="101"/>
      <c r="R13" s="101"/>
      <c r="S13" s="101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</row>
    <row r="14" spans="1:41" s="14" customFormat="1" x14ac:dyDescent="0.25">
      <c r="A14" s="27"/>
      <c r="B14" s="103" t="s">
        <v>63</v>
      </c>
      <c r="C14" s="36"/>
      <c r="D14" s="51">
        <v>3000</v>
      </c>
      <c r="E14" s="42"/>
      <c r="F14" s="50"/>
      <c r="G14" s="46"/>
      <c r="H14" s="50"/>
      <c r="I14" s="41"/>
      <c r="J14" s="50"/>
      <c r="K14" s="41"/>
      <c r="L14" s="50"/>
      <c r="M14" s="41"/>
      <c r="N14" s="101"/>
      <c r="O14" s="101"/>
      <c r="P14" s="101"/>
      <c r="Q14" s="101"/>
      <c r="R14" s="101"/>
      <c r="S14" s="101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</row>
    <row r="15" spans="1:41" s="14" customFormat="1" x14ac:dyDescent="0.25">
      <c r="A15" s="28" t="s">
        <v>26</v>
      </c>
      <c r="B15" s="103" t="s">
        <v>28</v>
      </c>
      <c r="C15" s="33"/>
      <c r="D15" s="50">
        <v>4000</v>
      </c>
      <c r="E15" s="41"/>
      <c r="F15" s="50"/>
      <c r="G15" s="46"/>
      <c r="H15" s="50"/>
      <c r="I15" s="41"/>
      <c r="J15" s="50"/>
      <c r="K15" s="41"/>
      <c r="L15" s="50"/>
      <c r="M15" s="41"/>
      <c r="N15" s="101"/>
      <c r="O15" s="101"/>
      <c r="P15" s="101"/>
      <c r="Q15" s="101"/>
      <c r="R15" s="101"/>
      <c r="S15" s="101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</row>
    <row r="16" spans="1:41" s="14" customFormat="1" x14ac:dyDescent="0.25">
      <c r="A16" s="30"/>
      <c r="B16" s="30" t="s">
        <v>19</v>
      </c>
      <c r="C16" s="33"/>
      <c r="D16" s="50">
        <v>2000</v>
      </c>
      <c r="E16" s="41"/>
      <c r="F16" s="50"/>
      <c r="G16" s="46"/>
      <c r="H16" s="50"/>
      <c r="I16" s="41"/>
      <c r="J16" s="50"/>
      <c r="K16" s="41"/>
      <c r="L16" s="50"/>
      <c r="M16" s="41"/>
      <c r="N16" s="101"/>
      <c r="O16" s="101"/>
      <c r="P16" s="101"/>
      <c r="Q16" s="101"/>
      <c r="R16" s="101"/>
      <c r="S16" s="101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</row>
    <row r="17" spans="1:41" s="14" customFormat="1" x14ac:dyDescent="0.25">
      <c r="A17" s="27"/>
      <c r="B17" s="30" t="s">
        <v>69</v>
      </c>
      <c r="C17" s="33"/>
      <c r="D17" s="50">
        <v>4500</v>
      </c>
      <c r="E17" s="41"/>
      <c r="F17" s="50"/>
      <c r="G17" s="41"/>
      <c r="H17" s="50"/>
      <c r="I17" s="41"/>
      <c r="J17" s="50"/>
      <c r="K17" s="41"/>
      <c r="L17" s="50"/>
      <c r="M17" s="41"/>
      <c r="N17" s="101"/>
      <c r="O17" s="101"/>
      <c r="P17" s="101"/>
      <c r="Q17" s="101"/>
      <c r="R17" s="101"/>
      <c r="S17" s="101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</row>
    <row r="18" spans="1:41" s="14" customFormat="1" x14ac:dyDescent="0.25">
      <c r="A18" s="27"/>
      <c r="B18" s="30" t="s">
        <v>1</v>
      </c>
      <c r="C18" s="33"/>
      <c r="D18" s="50">
        <v>1200</v>
      </c>
      <c r="E18" s="41"/>
      <c r="F18" s="50"/>
      <c r="G18" s="46"/>
      <c r="H18" s="50"/>
      <c r="I18" s="41"/>
      <c r="J18" s="50"/>
      <c r="K18" s="41"/>
      <c r="L18" s="50"/>
      <c r="M18" s="41"/>
      <c r="N18" s="101"/>
      <c r="O18" s="101"/>
      <c r="P18" s="101"/>
      <c r="Q18" s="101"/>
      <c r="R18" s="101"/>
      <c r="S18" s="101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</row>
    <row r="19" spans="1:41" s="14" customFormat="1" x14ac:dyDescent="0.25">
      <c r="A19" s="27"/>
      <c r="B19" s="103" t="s">
        <v>20</v>
      </c>
      <c r="C19" s="37"/>
      <c r="D19" s="51">
        <v>700</v>
      </c>
      <c r="E19" s="42"/>
      <c r="F19" s="50"/>
      <c r="G19" s="41"/>
      <c r="H19" s="50"/>
      <c r="I19" s="41"/>
      <c r="J19" s="50"/>
      <c r="K19" s="41"/>
      <c r="L19" s="50"/>
      <c r="M19" s="41"/>
      <c r="N19" s="101"/>
      <c r="O19" s="101"/>
      <c r="P19" s="101"/>
      <c r="Q19" s="101"/>
      <c r="R19" s="101"/>
      <c r="S19" s="101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</row>
    <row r="20" spans="1:41" s="14" customFormat="1" x14ac:dyDescent="0.25">
      <c r="A20" s="31"/>
      <c r="B20" s="104" t="s">
        <v>178</v>
      </c>
      <c r="C20" s="38"/>
      <c r="D20" s="52">
        <v>3500</v>
      </c>
      <c r="E20" s="43"/>
      <c r="F20" s="53"/>
      <c r="G20" s="47"/>
      <c r="H20" s="53"/>
      <c r="I20" s="44"/>
      <c r="J20" s="53"/>
      <c r="K20" s="44"/>
      <c r="L20" s="53"/>
      <c r="M20" s="44"/>
      <c r="N20" s="101"/>
      <c r="O20" s="101"/>
      <c r="P20" s="101"/>
      <c r="Q20" s="101"/>
      <c r="R20" s="101"/>
      <c r="S20" s="101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</row>
    <row r="21" spans="1:41" s="14" customFormat="1" x14ac:dyDescent="0.25">
      <c r="A21" s="27"/>
      <c r="B21" s="105" t="s">
        <v>46</v>
      </c>
      <c r="C21" s="33"/>
      <c r="D21" s="50">
        <f>SUM(D5:D20)</f>
        <v>38500</v>
      </c>
      <c r="E21" s="41"/>
      <c r="F21" s="50"/>
      <c r="G21" s="41"/>
      <c r="H21" s="50"/>
      <c r="I21" s="41"/>
      <c r="J21" s="50"/>
      <c r="K21" s="41"/>
      <c r="L21" s="50"/>
      <c r="M21" s="41"/>
      <c r="N21" s="101"/>
      <c r="O21" s="101"/>
      <c r="P21" s="101"/>
      <c r="Q21" s="101"/>
      <c r="R21" s="101"/>
      <c r="S21" s="101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</row>
    <row r="22" spans="1:41" s="14" customFormat="1" ht="19.5" customHeight="1" x14ac:dyDescent="0.25">
      <c r="A22" s="31"/>
      <c r="B22" s="106" t="s">
        <v>47</v>
      </c>
      <c r="C22" s="39"/>
      <c r="D22" s="53">
        <v>7500</v>
      </c>
      <c r="E22" s="44"/>
      <c r="F22" s="53"/>
      <c r="G22" s="44"/>
      <c r="H22" s="53"/>
      <c r="I22" s="44"/>
      <c r="J22" s="53"/>
      <c r="K22" s="44"/>
      <c r="L22" s="53"/>
      <c r="M22" s="44"/>
      <c r="N22" s="101"/>
      <c r="O22" s="101"/>
      <c r="P22" s="101"/>
      <c r="Q22" s="101"/>
      <c r="R22" s="101"/>
      <c r="S22" s="101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</row>
    <row r="23" spans="1:41" s="14" customFormat="1" ht="15.75" thickBot="1" x14ac:dyDescent="0.3">
      <c r="A23" s="32"/>
      <c r="B23" s="107" t="s">
        <v>48</v>
      </c>
      <c r="C23" s="40"/>
      <c r="D23" s="54">
        <f>SUM(D21:D22)</f>
        <v>46000</v>
      </c>
      <c r="E23" s="45"/>
      <c r="F23" s="54"/>
      <c r="G23" s="48"/>
      <c r="H23" s="55"/>
      <c r="I23" s="48"/>
      <c r="J23" s="55"/>
      <c r="K23" s="48"/>
      <c r="L23" s="55"/>
      <c r="M23" s="48"/>
      <c r="N23" s="101"/>
      <c r="O23" s="101"/>
      <c r="P23" s="101"/>
      <c r="Q23" s="101"/>
      <c r="R23" s="101"/>
      <c r="S23" s="101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</row>
    <row r="24" spans="1:41" s="14" customFormat="1" ht="15.75" thickTop="1" x14ac:dyDescent="0.25">
      <c r="A24" s="10"/>
      <c r="B24" s="16"/>
      <c r="C24" s="11"/>
      <c r="D24" s="17"/>
      <c r="E24" s="17"/>
      <c r="F24" s="17"/>
      <c r="G24" s="12"/>
      <c r="H24" s="12"/>
      <c r="I24" s="12"/>
      <c r="J24" s="12"/>
      <c r="K24" s="12"/>
      <c r="L24" s="12"/>
      <c r="M24" s="12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</row>
    <row r="25" spans="1:41" s="14" customFormat="1" ht="30" customHeight="1" thickBot="1" x14ac:dyDescent="0.3">
      <c r="A25" s="67" t="s">
        <v>25</v>
      </c>
      <c r="B25" s="109"/>
      <c r="C25" s="21"/>
      <c r="D25" s="62" t="s">
        <v>187</v>
      </c>
      <c r="E25" s="63" t="s">
        <v>188</v>
      </c>
      <c r="F25" s="62" t="s">
        <v>187</v>
      </c>
      <c r="G25" s="102" t="s">
        <v>188</v>
      </c>
      <c r="H25" s="62" t="s">
        <v>187</v>
      </c>
      <c r="I25" s="102" t="s">
        <v>188</v>
      </c>
      <c r="J25" s="62" t="s">
        <v>187</v>
      </c>
      <c r="K25" s="102" t="s">
        <v>188</v>
      </c>
      <c r="L25" s="62" t="s">
        <v>187</v>
      </c>
      <c r="M25" s="102" t="s">
        <v>188</v>
      </c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</row>
    <row r="26" spans="1:41" s="14" customFormat="1" ht="16.5" thickTop="1" thickBot="1" x14ac:dyDescent="0.3">
      <c r="A26" s="28" t="s">
        <v>73</v>
      </c>
      <c r="B26" s="110" t="s">
        <v>10</v>
      </c>
      <c r="C26" s="33"/>
      <c r="D26" s="50">
        <v>80000</v>
      </c>
      <c r="E26" s="116">
        <f>D26/D34</f>
        <v>0.46511627906976744</v>
      </c>
      <c r="F26" s="124">
        <v>90000</v>
      </c>
      <c r="G26" s="117"/>
      <c r="H26" s="121">
        <v>100000</v>
      </c>
      <c r="I26" s="100"/>
      <c r="J26" s="12">
        <v>120000</v>
      </c>
      <c r="K26" s="100"/>
      <c r="L26" s="12">
        <v>150000</v>
      </c>
      <c r="M26" s="100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</row>
    <row r="27" spans="1:41" s="14" customFormat="1" ht="15.75" thickTop="1" x14ac:dyDescent="0.25">
      <c r="A27" s="28"/>
      <c r="B27" s="110" t="s">
        <v>75</v>
      </c>
      <c r="C27" s="33"/>
      <c r="D27" s="118">
        <v>20000</v>
      </c>
      <c r="E27" s="120"/>
      <c r="F27" s="121">
        <v>40000</v>
      </c>
      <c r="G27" s="117"/>
      <c r="H27" s="121">
        <v>68000</v>
      </c>
      <c r="I27" s="100"/>
      <c r="J27" s="12">
        <v>95000</v>
      </c>
      <c r="K27" s="100"/>
      <c r="L27" s="12">
        <v>100000</v>
      </c>
      <c r="M27" s="100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</row>
    <row r="28" spans="1:41" s="14" customFormat="1" x14ac:dyDescent="0.25">
      <c r="A28" s="28"/>
      <c r="B28" s="110" t="s">
        <v>16</v>
      </c>
      <c r="C28" s="33"/>
      <c r="D28" s="118">
        <v>40000</v>
      </c>
      <c r="E28" s="117"/>
      <c r="F28" s="121">
        <v>65000</v>
      </c>
      <c r="G28" s="117"/>
      <c r="H28" s="121">
        <v>100000</v>
      </c>
      <c r="I28" s="100"/>
      <c r="J28" s="12">
        <v>115000</v>
      </c>
      <c r="K28" s="100"/>
      <c r="L28" s="12">
        <v>120000</v>
      </c>
      <c r="M28" s="100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</row>
    <row r="29" spans="1:41" s="14" customFormat="1" x14ac:dyDescent="0.25">
      <c r="A29" s="28"/>
      <c r="B29" s="110" t="s">
        <v>44</v>
      </c>
      <c r="C29" s="33"/>
      <c r="D29" s="118">
        <v>10000</v>
      </c>
      <c r="E29" s="117"/>
      <c r="F29" s="121">
        <v>20000</v>
      </c>
      <c r="G29" s="117"/>
      <c r="H29" s="121">
        <v>29000</v>
      </c>
      <c r="I29" s="100"/>
      <c r="J29" s="12">
        <v>35000</v>
      </c>
      <c r="K29" s="100"/>
      <c r="L29" s="12">
        <v>40000</v>
      </c>
      <c r="M29" s="100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</row>
    <row r="30" spans="1:41" s="14" customFormat="1" x14ac:dyDescent="0.25">
      <c r="A30" s="28" t="s">
        <v>72</v>
      </c>
      <c r="B30" s="110" t="s">
        <v>55</v>
      </c>
      <c r="C30" s="33"/>
      <c r="D30" s="118">
        <v>10000</v>
      </c>
      <c r="E30" s="117"/>
      <c r="F30" s="121">
        <v>30000</v>
      </c>
      <c r="G30" s="117"/>
      <c r="H30" s="121">
        <v>44000</v>
      </c>
      <c r="I30" s="100"/>
      <c r="J30" s="12">
        <v>55000</v>
      </c>
      <c r="K30" s="100"/>
      <c r="L30" s="12">
        <v>60000</v>
      </c>
      <c r="M30" s="100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</row>
    <row r="31" spans="1:41" s="14" customFormat="1" x14ac:dyDescent="0.25">
      <c r="A31" s="28"/>
      <c r="B31" s="110" t="s">
        <v>71</v>
      </c>
      <c r="C31" s="33"/>
      <c r="D31" s="118">
        <v>10000</v>
      </c>
      <c r="E31" s="117"/>
      <c r="F31" s="121">
        <v>20000</v>
      </c>
      <c r="G31" s="117"/>
      <c r="H31" s="121">
        <v>20000</v>
      </c>
      <c r="I31" s="100"/>
      <c r="J31" s="12">
        <v>20000</v>
      </c>
      <c r="K31" s="100"/>
      <c r="L31" s="12">
        <v>20000</v>
      </c>
      <c r="M31" s="100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</row>
    <row r="32" spans="1:41" s="14" customFormat="1" x14ac:dyDescent="0.25">
      <c r="A32" s="28" t="s">
        <v>62</v>
      </c>
      <c r="B32" s="110" t="s">
        <v>23</v>
      </c>
      <c r="C32" s="33"/>
      <c r="D32" s="118">
        <v>1000</v>
      </c>
      <c r="E32" s="117"/>
      <c r="F32" s="121">
        <v>1000</v>
      </c>
      <c r="G32" s="117"/>
      <c r="H32" s="121">
        <v>1000</v>
      </c>
      <c r="I32" s="100"/>
      <c r="J32" s="12">
        <v>1000</v>
      </c>
      <c r="K32" s="100"/>
      <c r="L32" s="12">
        <v>1000</v>
      </c>
      <c r="M32" s="100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</row>
    <row r="33" spans="1:41" s="14" customFormat="1" ht="15.75" thickBot="1" x14ac:dyDescent="0.3">
      <c r="A33" s="56"/>
      <c r="B33" s="111" t="s">
        <v>74</v>
      </c>
      <c r="C33" s="39"/>
      <c r="D33" s="119">
        <v>1000</v>
      </c>
      <c r="E33" s="117"/>
      <c r="F33" s="122">
        <v>1000</v>
      </c>
      <c r="G33" s="117"/>
      <c r="H33" s="122">
        <v>1000</v>
      </c>
      <c r="I33" s="100"/>
      <c r="J33" s="94">
        <v>1000</v>
      </c>
      <c r="K33" s="100"/>
      <c r="L33" s="94">
        <v>1000</v>
      </c>
      <c r="M33" s="100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</row>
    <row r="34" spans="1:41" s="57" customFormat="1" ht="24" customHeight="1" thickTop="1" thickBot="1" x14ac:dyDescent="0.3">
      <c r="A34" s="28"/>
      <c r="B34" s="112" t="s">
        <v>189</v>
      </c>
      <c r="C34" s="58"/>
      <c r="D34" s="59">
        <f t="shared" ref="D34:L34" si="0">SUM(D26:D33)</f>
        <v>172000</v>
      </c>
      <c r="E34" s="123">
        <f>SUM(E26:E33)</f>
        <v>0.46511627906976744</v>
      </c>
      <c r="F34" s="59">
        <f t="shared" si="0"/>
        <v>267000</v>
      </c>
      <c r="G34" s="123">
        <f>SUM(G26:G33)</f>
        <v>0</v>
      </c>
      <c r="H34" s="59">
        <f t="shared" si="0"/>
        <v>363000</v>
      </c>
      <c r="I34" s="123">
        <f>SUM(I26:I33)</f>
        <v>0</v>
      </c>
      <c r="J34" s="59">
        <f t="shared" si="0"/>
        <v>442000</v>
      </c>
      <c r="K34" s="123">
        <f>SUM(K26:K33)</f>
        <v>0</v>
      </c>
      <c r="L34" s="59">
        <f t="shared" si="0"/>
        <v>492000</v>
      </c>
      <c r="M34" s="123">
        <f>SUM(M26:M33)</f>
        <v>0</v>
      </c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</row>
    <row r="35" spans="1:41" s="18" customFormat="1" ht="15.75" thickBot="1" x14ac:dyDescent="0.3">
      <c r="A35" s="28" t="s">
        <v>34</v>
      </c>
      <c r="B35" s="110" t="s">
        <v>53</v>
      </c>
      <c r="C35" s="33"/>
      <c r="D35" s="50">
        <f>D34*0.6</f>
        <v>103200</v>
      </c>
      <c r="E35" s="41"/>
      <c r="F35" s="50">
        <f>F34*0.6</f>
        <v>160200</v>
      </c>
      <c r="G35" s="46"/>
      <c r="H35" s="50">
        <f>H34*0.6</f>
        <v>217800</v>
      </c>
      <c r="I35" s="41"/>
      <c r="J35" s="50">
        <f>J34*0.6</f>
        <v>265200</v>
      </c>
      <c r="K35" s="41"/>
      <c r="L35" s="50">
        <f>L34*0.6</f>
        <v>295200</v>
      </c>
      <c r="M35" s="41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</row>
    <row r="36" spans="1:41" s="13" customFormat="1" ht="16.5" thickTop="1" thickBot="1" x14ac:dyDescent="0.3">
      <c r="A36" s="28"/>
      <c r="B36" s="110" t="s">
        <v>27</v>
      </c>
      <c r="C36" s="93">
        <v>2.5000000000000001E-2</v>
      </c>
      <c r="D36" s="50">
        <v>0</v>
      </c>
      <c r="E36" s="12"/>
      <c r="F36" s="99"/>
      <c r="G36" s="98"/>
      <c r="H36" s="99"/>
      <c r="I36" s="12"/>
      <c r="J36" s="99"/>
      <c r="K36" s="12"/>
      <c r="L36" s="99"/>
      <c r="M36" s="41"/>
    </row>
    <row r="37" spans="1:41" s="8" customFormat="1" ht="15.75" thickTop="1" x14ac:dyDescent="0.25">
      <c r="A37" s="28" t="s">
        <v>58</v>
      </c>
      <c r="B37" s="110" t="s">
        <v>17</v>
      </c>
      <c r="C37" s="33"/>
      <c r="D37" s="50">
        <v>700</v>
      </c>
      <c r="E37" s="41"/>
      <c r="F37" s="50">
        <v>700</v>
      </c>
      <c r="G37" s="46"/>
      <c r="H37" s="50">
        <v>700</v>
      </c>
      <c r="I37" s="41"/>
      <c r="J37" s="50">
        <v>700</v>
      </c>
      <c r="K37" s="41"/>
      <c r="L37" s="50">
        <v>700</v>
      </c>
      <c r="M37" s="41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s="8" customFormat="1" x14ac:dyDescent="0.25">
      <c r="A38" s="28"/>
      <c r="B38" s="110" t="s">
        <v>70</v>
      </c>
      <c r="C38" s="33"/>
      <c r="D38" s="50">
        <v>1200</v>
      </c>
      <c r="E38" s="41"/>
      <c r="F38" s="50">
        <v>1200</v>
      </c>
      <c r="G38" s="46"/>
      <c r="H38" s="50">
        <v>1200</v>
      </c>
      <c r="I38" s="41"/>
      <c r="J38" s="50">
        <v>1200</v>
      </c>
      <c r="K38" s="41"/>
      <c r="L38" s="50">
        <v>1200</v>
      </c>
      <c r="M38" s="41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s="8" customFormat="1" x14ac:dyDescent="0.25">
      <c r="A39" s="28"/>
      <c r="B39" s="110" t="s">
        <v>6</v>
      </c>
      <c r="C39" s="33"/>
      <c r="D39" s="50">
        <f>12*2450</f>
        <v>29400</v>
      </c>
      <c r="E39" s="41"/>
      <c r="F39" s="50">
        <f>12*2450</f>
        <v>29400</v>
      </c>
      <c r="G39" s="46"/>
      <c r="H39" s="50">
        <f>12*2450</f>
        <v>29400</v>
      </c>
      <c r="I39" s="41"/>
      <c r="J39" s="50">
        <f>H39</f>
        <v>29400</v>
      </c>
      <c r="K39" s="41"/>
      <c r="L39" s="50">
        <f>H39</f>
        <v>29400</v>
      </c>
      <c r="M39" s="41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</row>
    <row r="40" spans="1:41" s="8" customFormat="1" x14ac:dyDescent="0.25">
      <c r="A40" s="28"/>
      <c r="B40" s="110" t="s">
        <v>68</v>
      </c>
      <c r="C40" s="33"/>
      <c r="D40" s="50">
        <v>1200</v>
      </c>
      <c r="E40" s="41"/>
      <c r="F40" s="50">
        <f>D40</f>
        <v>1200</v>
      </c>
      <c r="G40" s="46"/>
      <c r="H40" s="50">
        <f>D40</f>
        <v>1200</v>
      </c>
      <c r="I40" s="41"/>
      <c r="J40" s="50">
        <v>1200</v>
      </c>
      <c r="K40" s="41"/>
      <c r="L40" s="50">
        <v>1200</v>
      </c>
      <c r="M40" s="41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</row>
    <row r="41" spans="1:41" s="8" customFormat="1" x14ac:dyDescent="0.25">
      <c r="A41" s="28"/>
      <c r="B41" s="110" t="s">
        <v>7</v>
      </c>
      <c r="C41" s="33"/>
      <c r="D41" s="50">
        <v>1200</v>
      </c>
      <c r="E41" s="41"/>
      <c r="F41" s="50">
        <f>12*100</f>
        <v>1200</v>
      </c>
      <c r="G41" s="46"/>
      <c r="H41" s="50">
        <f>F41</f>
        <v>1200</v>
      </c>
      <c r="I41" s="41"/>
      <c r="J41" s="50">
        <f>H41</f>
        <v>1200</v>
      </c>
      <c r="K41" s="41"/>
      <c r="L41" s="50">
        <f>H41</f>
        <v>1200</v>
      </c>
      <c r="M41" s="41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</row>
    <row r="42" spans="1:41" s="8" customFormat="1" x14ac:dyDescent="0.25">
      <c r="A42" s="28"/>
      <c r="B42" s="110" t="s">
        <v>0</v>
      </c>
      <c r="C42" s="33"/>
      <c r="D42" s="50">
        <f>12*2000</f>
        <v>24000</v>
      </c>
      <c r="E42" s="41"/>
      <c r="F42" s="50">
        <f>12*4500</f>
        <v>54000</v>
      </c>
      <c r="G42" s="46"/>
      <c r="H42" s="50">
        <f>12*7000</f>
        <v>84000</v>
      </c>
      <c r="I42" s="41"/>
      <c r="J42" s="50">
        <f>12*9000</f>
        <v>108000</v>
      </c>
      <c r="K42" s="41"/>
      <c r="L42" s="50">
        <f>12*10000</f>
        <v>120000</v>
      </c>
      <c r="M42" s="41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</row>
    <row r="43" spans="1:41" s="8" customFormat="1" x14ac:dyDescent="0.25">
      <c r="A43" s="28"/>
      <c r="B43" s="110" t="s">
        <v>18</v>
      </c>
      <c r="C43" s="33"/>
      <c r="D43" s="50">
        <v>3000</v>
      </c>
      <c r="E43" s="41"/>
      <c r="F43" s="50">
        <v>3000</v>
      </c>
      <c r="G43" s="46"/>
      <c r="H43" s="50">
        <v>3000</v>
      </c>
      <c r="I43" s="41"/>
      <c r="J43" s="50">
        <v>3000</v>
      </c>
      <c r="K43" s="41"/>
      <c r="L43" s="50">
        <v>3000</v>
      </c>
      <c r="M43" s="41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</row>
    <row r="44" spans="1:41" s="8" customFormat="1" ht="14.45" customHeight="1" x14ac:dyDescent="0.25">
      <c r="A44" s="28"/>
      <c r="B44" s="110" t="s">
        <v>40</v>
      </c>
      <c r="C44" s="33"/>
      <c r="D44" s="50">
        <v>1000</v>
      </c>
      <c r="E44" s="41"/>
      <c r="F44" s="50">
        <v>1000</v>
      </c>
      <c r="G44" s="46"/>
      <c r="H44" s="50">
        <v>1000</v>
      </c>
      <c r="I44" s="41"/>
      <c r="J44" s="50">
        <v>1000</v>
      </c>
      <c r="K44" s="41"/>
      <c r="L44" s="50">
        <v>1000</v>
      </c>
      <c r="M44" s="41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</row>
    <row r="45" spans="1:41" s="8" customFormat="1" x14ac:dyDescent="0.25">
      <c r="A45" s="28"/>
      <c r="B45" s="110" t="s">
        <v>2</v>
      </c>
      <c r="C45" s="33"/>
      <c r="D45" s="50">
        <v>2000</v>
      </c>
      <c r="E45" s="41"/>
      <c r="F45" s="50">
        <v>2000</v>
      </c>
      <c r="G45" s="46"/>
      <c r="H45" s="50">
        <v>2000</v>
      </c>
      <c r="I45" s="41"/>
      <c r="J45" s="50">
        <f>F45</f>
        <v>2000</v>
      </c>
      <c r="K45" s="41"/>
      <c r="L45" s="50">
        <f>F45</f>
        <v>2000</v>
      </c>
      <c r="M45" s="41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</row>
    <row r="46" spans="1:41" s="8" customFormat="1" x14ac:dyDescent="0.25">
      <c r="A46" s="28"/>
      <c r="B46" s="110" t="s">
        <v>29</v>
      </c>
      <c r="C46" s="33"/>
      <c r="D46" s="50">
        <v>1000</v>
      </c>
      <c r="E46" s="41"/>
      <c r="F46" s="50">
        <f>D46</f>
        <v>1000</v>
      </c>
      <c r="G46" s="46"/>
      <c r="H46" s="50">
        <f>D46</f>
        <v>1000</v>
      </c>
      <c r="I46" s="41"/>
      <c r="J46" s="50">
        <f>D46</f>
        <v>1000</v>
      </c>
      <c r="K46" s="41"/>
      <c r="L46" s="50">
        <f>D46</f>
        <v>1000</v>
      </c>
      <c r="M46" s="41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</row>
    <row r="47" spans="1:41" s="8" customFormat="1" x14ac:dyDescent="0.25">
      <c r="A47" s="28"/>
      <c r="B47" s="110" t="s">
        <v>52</v>
      </c>
      <c r="C47" s="33"/>
      <c r="D47" s="50">
        <v>2000</v>
      </c>
      <c r="E47" s="41"/>
      <c r="F47" s="50">
        <f>D47</f>
        <v>2000</v>
      </c>
      <c r="G47" s="46"/>
      <c r="H47" s="50">
        <f>D47</f>
        <v>2000</v>
      </c>
      <c r="I47" s="41"/>
      <c r="J47" s="50">
        <f>D47</f>
        <v>2000</v>
      </c>
      <c r="K47" s="41"/>
      <c r="L47" s="50">
        <f>D47</f>
        <v>2000</v>
      </c>
      <c r="M47" s="41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</row>
    <row r="48" spans="1:41" s="8" customFormat="1" x14ac:dyDescent="0.25">
      <c r="A48" s="28"/>
      <c r="B48" s="110" t="s">
        <v>51</v>
      </c>
      <c r="C48" s="33"/>
      <c r="D48" s="50">
        <v>700</v>
      </c>
      <c r="E48" s="41"/>
      <c r="F48" s="50">
        <f>D48</f>
        <v>700</v>
      </c>
      <c r="G48" s="46"/>
      <c r="H48" s="50">
        <f>D48</f>
        <v>700</v>
      </c>
      <c r="I48" s="41"/>
      <c r="J48" s="50">
        <f>D48</f>
        <v>700</v>
      </c>
      <c r="K48" s="41"/>
      <c r="L48" s="50">
        <f>D48</f>
        <v>700</v>
      </c>
      <c r="M48" s="41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</row>
    <row r="49" spans="1:41" s="8" customFormat="1" x14ac:dyDescent="0.25">
      <c r="A49" s="28"/>
      <c r="B49" s="110" t="s">
        <v>19</v>
      </c>
      <c r="C49" s="33"/>
      <c r="D49" s="50">
        <v>2616</v>
      </c>
      <c r="E49" s="41"/>
      <c r="F49" s="50">
        <f>12*218</f>
        <v>2616</v>
      </c>
      <c r="G49" s="46"/>
      <c r="H49" s="50">
        <f>F49</f>
        <v>2616</v>
      </c>
      <c r="I49" s="41"/>
      <c r="J49" s="50">
        <f>F49</f>
        <v>2616</v>
      </c>
      <c r="K49" s="41"/>
      <c r="L49" s="50">
        <f>F49</f>
        <v>2616</v>
      </c>
      <c r="M49" s="41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</row>
    <row r="50" spans="1:41" s="8" customFormat="1" x14ac:dyDescent="0.25">
      <c r="A50" s="28"/>
      <c r="B50" s="110" t="s">
        <v>28</v>
      </c>
      <c r="C50" s="33"/>
      <c r="D50" s="50">
        <v>3000</v>
      </c>
      <c r="E50" s="41"/>
      <c r="F50" s="50">
        <v>3000</v>
      </c>
      <c r="G50" s="46"/>
      <c r="H50" s="50">
        <v>3000</v>
      </c>
      <c r="I50" s="41"/>
      <c r="J50" s="50">
        <f>F50</f>
        <v>3000</v>
      </c>
      <c r="K50" s="41"/>
      <c r="L50" s="50">
        <f>F50</f>
        <v>3000</v>
      </c>
      <c r="M50" s="41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</row>
    <row r="51" spans="1:41" s="8" customFormat="1" x14ac:dyDescent="0.25">
      <c r="A51" s="28"/>
      <c r="B51" s="110" t="s">
        <v>49</v>
      </c>
      <c r="C51" s="33" t="s">
        <v>50</v>
      </c>
      <c r="D51" s="50">
        <f>300+(0.03*D61)</f>
        <v>1200</v>
      </c>
      <c r="E51" s="41"/>
      <c r="F51" s="50">
        <f>300+(0.03*D61)</f>
        <v>1200</v>
      </c>
      <c r="G51" s="46"/>
      <c r="H51" s="50">
        <f>300+(0.03*F77)</f>
        <v>840</v>
      </c>
      <c r="I51" s="41"/>
      <c r="J51" s="50">
        <f>300+(0.03*H77)</f>
        <v>660</v>
      </c>
      <c r="K51" s="41"/>
      <c r="L51" s="50">
        <f>300+(0.03*J77)</f>
        <v>480</v>
      </c>
      <c r="M51" s="41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</row>
    <row r="52" spans="1:41" s="8" customFormat="1" x14ac:dyDescent="0.25">
      <c r="A52" s="56"/>
      <c r="B52" s="111" t="s">
        <v>45</v>
      </c>
      <c r="C52" s="39"/>
      <c r="D52" s="53">
        <v>300</v>
      </c>
      <c r="E52" s="44"/>
      <c r="F52" s="53">
        <v>500</v>
      </c>
      <c r="G52" s="47"/>
      <c r="H52" s="53">
        <v>1000</v>
      </c>
      <c r="I52" s="44"/>
      <c r="J52" s="53">
        <v>3000</v>
      </c>
      <c r="K52" s="44"/>
      <c r="L52" s="53">
        <v>5000</v>
      </c>
      <c r="M52" s="44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</row>
    <row r="53" spans="1:41" s="57" customFormat="1" ht="24" customHeight="1" x14ac:dyDescent="0.25">
      <c r="A53" s="28"/>
      <c r="B53" s="112" t="s">
        <v>22</v>
      </c>
      <c r="C53" s="58"/>
      <c r="D53" s="59">
        <f>SUM(D35:D52)</f>
        <v>177716</v>
      </c>
      <c r="E53" s="60"/>
      <c r="F53" s="59">
        <f>SUM(F35:F52)</f>
        <v>264916</v>
      </c>
      <c r="G53" s="61"/>
      <c r="H53" s="59">
        <f>SUM(H35:H52)</f>
        <v>352656</v>
      </c>
      <c r="I53" s="60"/>
      <c r="J53" s="59">
        <f>SUM(J35:J52)</f>
        <v>425876</v>
      </c>
      <c r="K53" s="60"/>
      <c r="L53" s="59">
        <f>SUM(L35:L52)</f>
        <v>469696</v>
      </c>
      <c r="M53" s="60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1" s="14" customFormat="1" ht="24" customHeight="1" thickBot="1" x14ac:dyDescent="0.3">
      <c r="A54" s="69" t="s">
        <v>36</v>
      </c>
      <c r="B54" s="113"/>
      <c r="C54" s="68"/>
      <c r="D54" s="70">
        <f>D34-D53</f>
        <v>-5716</v>
      </c>
      <c r="E54" s="71"/>
      <c r="F54" s="70">
        <f>F34-F53</f>
        <v>2084</v>
      </c>
      <c r="G54" s="72"/>
      <c r="H54" s="70">
        <f>H34-H53</f>
        <v>10344</v>
      </c>
      <c r="I54" s="71"/>
      <c r="J54" s="114">
        <f>J34-J53</f>
        <v>16124</v>
      </c>
      <c r="K54" s="71"/>
      <c r="L54" s="114">
        <f>L34-L53</f>
        <v>22304</v>
      </c>
      <c r="M54" s="71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</row>
    <row r="55" spans="1:41" s="14" customFormat="1" ht="16.5" thickTop="1" thickBot="1" x14ac:dyDescent="0.3">
      <c r="A55" s="16"/>
      <c r="B55" s="13"/>
      <c r="C55" s="11"/>
      <c r="D55" s="17"/>
      <c r="E55" s="17"/>
      <c r="F55" s="17"/>
      <c r="G55" s="17"/>
      <c r="H55" s="17"/>
      <c r="I55" s="17"/>
      <c r="J55" s="115"/>
      <c r="K55" s="17"/>
      <c r="L55" s="115"/>
      <c r="M55" s="12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</row>
    <row r="56" spans="1:41" s="14" customFormat="1" x14ac:dyDescent="0.25">
      <c r="A56" s="67" t="s">
        <v>41</v>
      </c>
      <c r="B56" s="109"/>
      <c r="C56" s="21"/>
      <c r="D56" s="62"/>
      <c r="E56" s="63"/>
      <c r="F56" s="62"/>
      <c r="G56" s="63"/>
      <c r="H56" s="62"/>
      <c r="I56" s="63"/>
      <c r="J56" s="62"/>
      <c r="K56" s="63"/>
      <c r="L56" s="62"/>
      <c r="M56" s="6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</row>
    <row r="57" spans="1:41" s="13" customFormat="1" x14ac:dyDescent="0.25">
      <c r="A57" s="28" t="s">
        <v>30</v>
      </c>
      <c r="B57" s="110"/>
      <c r="C57" s="33"/>
      <c r="D57" s="50"/>
      <c r="E57" s="65"/>
      <c r="F57" s="50"/>
      <c r="G57" s="65"/>
      <c r="H57" s="50"/>
      <c r="I57" s="65"/>
      <c r="J57" s="50"/>
      <c r="K57" s="65"/>
      <c r="L57" s="50"/>
      <c r="M57" s="65"/>
    </row>
    <row r="58" spans="1:41" s="20" customFormat="1" x14ac:dyDescent="0.25">
      <c r="A58" s="28"/>
      <c r="B58" s="110" t="s">
        <v>42</v>
      </c>
      <c r="C58" s="33"/>
      <c r="D58" s="50" t="s">
        <v>54</v>
      </c>
      <c r="E58" s="65"/>
      <c r="F58" s="50">
        <f>D76</f>
        <v>91284</v>
      </c>
      <c r="G58" s="65"/>
      <c r="H58" s="50">
        <f>F76</f>
        <v>90368</v>
      </c>
      <c r="I58" s="65"/>
      <c r="J58" s="50">
        <f>H76</f>
        <v>97712</v>
      </c>
      <c r="K58" s="65"/>
      <c r="L58" s="50">
        <f>J76</f>
        <v>110836</v>
      </c>
      <c r="M58" s="65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</row>
    <row r="59" spans="1:41" s="20" customFormat="1" x14ac:dyDescent="0.25">
      <c r="A59" s="28"/>
      <c r="B59" s="110" t="s">
        <v>38</v>
      </c>
      <c r="C59" s="33"/>
      <c r="D59" s="50">
        <f>D34</f>
        <v>172000</v>
      </c>
      <c r="E59" s="65"/>
      <c r="F59" s="50">
        <f>F34</f>
        <v>267000</v>
      </c>
      <c r="G59" s="65"/>
      <c r="H59" s="50">
        <f>H34</f>
        <v>363000</v>
      </c>
      <c r="I59" s="65"/>
      <c r="J59" s="50">
        <f>J34</f>
        <v>442000</v>
      </c>
      <c r="K59" s="65"/>
      <c r="L59" s="50">
        <f>L34</f>
        <v>492000</v>
      </c>
      <c r="M59" s="65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</row>
    <row r="60" spans="1:41" s="7" customFormat="1" x14ac:dyDescent="0.25">
      <c r="A60" s="28"/>
      <c r="B60" s="110" t="s">
        <v>57</v>
      </c>
      <c r="C60" s="33"/>
      <c r="D60" s="50">
        <v>10000</v>
      </c>
      <c r="E60" s="65"/>
      <c r="F60" s="50"/>
      <c r="G60" s="65"/>
      <c r="H60" s="50"/>
      <c r="I60" s="65"/>
      <c r="J60" s="50"/>
      <c r="K60" s="65"/>
      <c r="L60" s="50"/>
      <c r="M60" s="65"/>
    </row>
    <row r="61" spans="1:41" s="7" customFormat="1" x14ac:dyDescent="0.25">
      <c r="A61" s="28"/>
      <c r="B61" s="110" t="s">
        <v>43</v>
      </c>
      <c r="C61" s="33" t="s">
        <v>60</v>
      </c>
      <c r="D61" s="50">
        <v>30000</v>
      </c>
      <c r="E61" s="65"/>
      <c r="F61" s="50"/>
      <c r="G61" s="65"/>
      <c r="H61" s="50"/>
      <c r="I61" s="65"/>
      <c r="J61" s="50"/>
      <c r="K61" s="65"/>
      <c r="L61" s="50"/>
      <c r="M61" s="65"/>
    </row>
    <row r="62" spans="1:41" s="7" customFormat="1" x14ac:dyDescent="0.25">
      <c r="A62" s="28"/>
      <c r="B62" s="110" t="s">
        <v>8</v>
      </c>
      <c r="C62" s="33" t="s">
        <v>59</v>
      </c>
      <c r="D62" s="50">
        <v>30000</v>
      </c>
      <c r="E62" s="65"/>
      <c r="F62" s="50"/>
      <c r="G62" s="65"/>
      <c r="H62" s="50"/>
      <c r="I62" s="65"/>
      <c r="J62" s="50"/>
      <c r="K62" s="65"/>
      <c r="L62" s="50"/>
      <c r="M62" s="65"/>
    </row>
    <row r="63" spans="1:41" s="7" customFormat="1" x14ac:dyDescent="0.25">
      <c r="A63" s="56"/>
      <c r="B63" s="111" t="s">
        <v>56</v>
      </c>
      <c r="C63" s="39"/>
      <c r="D63" s="53">
        <f>6*5000</f>
        <v>30000</v>
      </c>
      <c r="E63" s="66"/>
      <c r="F63" s="53"/>
      <c r="G63" s="66"/>
      <c r="H63" s="53"/>
      <c r="I63" s="66"/>
      <c r="J63" s="53"/>
      <c r="K63" s="66"/>
      <c r="L63" s="53"/>
      <c r="M63" s="66"/>
    </row>
    <row r="64" spans="1:41" s="57" customFormat="1" ht="24" customHeight="1" x14ac:dyDescent="0.25">
      <c r="A64" s="28"/>
      <c r="B64" s="112" t="s">
        <v>32</v>
      </c>
      <c r="C64" s="58"/>
      <c r="D64" s="59">
        <f>SUM(D59:D63)</f>
        <v>272000</v>
      </c>
      <c r="E64" s="60"/>
      <c r="F64" s="59">
        <f>SUM(F58:F63)</f>
        <v>358284</v>
      </c>
      <c r="G64" s="61"/>
      <c r="H64" s="59">
        <f>SUM(H58:H63)</f>
        <v>453368</v>
      </c>
      <c r="I64" s="60"/>
      <c r="J64" s="59">
        <f>SUM(J58:J63)</f>
        <v>539712</v>
      </c>
      <c r="K64" s="60"/>
      <c r="L64" s="59">
        <f>SUM(L58:L63)</f>
        <v>602836</v>
      </c>
      <c r="M64" s="60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1:41" s="7" customFormat="1" x14ac:dyDescent="0.25">
      <c r="A65" s="28" t="s">
        <v>31</v>
      </c>
      <c r="B65" s="110"/>
      <c r="C65" s="33"/>
      <c r="D65" s="50"/>
      <c r="E65" s="41"/>
      <c r="F65" s="50"/>
      <c r="G65" s="46"/>
      <c r="H65" s="50"/>
      <c r="I65" s="41"/>
      <c r="J65" s="50"/>
      <c r="K65" s="41"/>
      <c r="L65" s="50"/>
      <c r="M65" s="41"/>
    </row>
    <row r="66" spans="1:41" s="7" customFormat="1" x14ac:dyDescent="0.25">
      <c r="A66" s="28"/>
      <c r="B66" s="110" t="s">
        <v>53</v>
      </c>
      <c r="C66" s="64"/>
      <c r="D66" s="50">
        <f>D35</f>
        <v>103200</v>
      </c>
      <c r="E66" s="41"/>
      <c r="F66" s="50">
        <f>F35</f>
        <v>160200</v>
      </c>
      <c r="G66" s="46"/>
      <c r="H66" s="50">
        <f>H35</f>
        <v>217800</v>
      </c>
      <c r="I66" s="41"/>
      <c r="J66" s="50">
        <f>J35</f>
        <v>265200</v>
      </c>
      <c r="K66" s="41"/>
      <c r="L66" s="50">
        <f>L35</f>
        <v>295200</v>
      </c>
      <c r="M66" s="41"/>
    </row>
    <row r="67" spans="1:41" s="7" customFormat="1" x14ac:dyDescent="0.25">
      <c r="A67" s="28"/>
      <c r="B67" s="110" t="s">
        <v>33</v>
      </c>
      <c r="C67" s="33"/>
      <c r="D67" s="50">
        <f>SUM(D37:D42)+SUM(D46:D49)</f>
        <v>64016</v>
      </c>
      <c r="E67" s="41"/>
      <c r="F67" s="50">
        <f>SUM(F37:F42)+SUM(F46:F49)</f>
        <v>94016</v>
      </c>
      <c r="G67" s="46"/>
      <c r="H67" s="50">
        <f>SUM(H37:H42)+SUM(H46:H49)</f>
        <v>124016</v>
      </c>
      <c r="I67" s="41"/>
      <c r="J67" s="50">
        <f>SUM(J37:J42)+SUM(J46:J49)</f>
        <v>148016</v>
      </c>
      <c r="K67" s="41"/>
      <c r="L67" s="50">
        <f>SUM(L37:L42)+SUM(L46:L49)</f>
        <v>160016</v>
      </c>
      <c r="M67" s="41"/>
    </row>
    <row r="68" spans="1:41" s="7" customFormat="1" ht="14.45" customHeight="1" x14ac:dyDescent="0.25">
      <c r="A68" s="28"/>
      <c r="B68" s="110" t="s">
        <v>21</v>
      </c>
      <c r="C68" s="33"/>
      <c r="D68" s="50">
        <v>6000</v>
      </c>
      <c r="E68" s="41"/>
      <c r="F68" s="50">
        <f>$D$61/5</f>
        <v>6000</v>
      </c>
      <c r="G68" s="46"/>
      <c r="H68" s="50">
        <f>$D$61/5</f>
        <v>6000</v>
      </c>
      <c r="I68" s="41"/>
      <c r="J68" s="50">
        <f>$D$61/5</f>
        <v>6000</v>
      </c>
      <c r="K68" s="41"/>
      <c r="L68" s="50">
        <f>$D$61/5</f>
        <v>6000</v>
      </c>
      <c r="M68" s="41"/>
    </row>
    <row r="69" spans="1:41" s="7" customFormat="1" x14ac:dyDescent="0.25">
      <c r="A69" s="28"/>
      <c r="B69" s="110" t="s">
        <v>45</v>
      </c>
      <c r="C69" s="33"/>
      <c r="D69" s="50">
        <f>D52</f>
        <v>300</v>
      </c>
      <c r="E69" s="41"/>
      <c r="F69" s="50">
        <f>F52</f>
        <v>500</v>
      </c>
      <c r="G69" s="46"/>
      <c r="H69" s="50">
        <f>H52</f>
        <v>1000</v>
      </c>
      <c r="I69" s="41"/>
      <c r="J69" s="50">
        <f>J52</f>
        <v>3000</v>
      </c>
      <c r="K69" s="41"/>
      <c r="L69" s="50">
        <f>L52</f>
        <v>5000</v>
      </c>
      <c r="M69" s="41"/>
    </row>
    <row r="70" spans="1:41" s="7" customFormat="1" x14ac:dyDescent="0.25">
      <c r="A70" s="28"/>
      <c r="B70" s="110" t="s">
        <v>27</v>
      </c>
      <c r="C70" s="33">
        <v>2.5000000000000001E-2</v>
      </c>
      <c r="D70" s="50">
        <f>D36</f>
        <v>0</v>
      </c>
      <c r="E70" s="41"/>
      <c r="F70" s="50">
        <f>F36</f>
        <v>0</v>
      </c>
      <c r="G70" s="46"/>
      <c r="H70" s="50">
        <f>H36</f>
        <v>0</v>
      </c>
      <c r="I70" s="41"/>
      <c r="J70" s="50">
        <f>J36</f>
        <v>0</v>
      </c>
      <c r="K70" s="41"/>
      <c r="L70" s="50">
        <f>L36</f>
        <v>0</v>
      </c>
      <c r="M70" s="41"/>
    </row>
    <row r="71" spans="1:41" s="7" customFormat="1" x14ac:dyDescent="0.25">
      <c r="A71" s="28"/>
      <c r="B71" s="110" t="s">
        <v>2</v>
      </c>
      <c r="C71" s="33"/>
      <c r="D71" s="50">
        <f>D45</f>
        <v>2000</v>
      </c>
      <c r="E71" s="41"/>
      <c r="F71" s="50">
        <f>F45</f>
        <v>2000</v>
      </c>
      <c r="G71" s="46"/>
      <c r="H71" s="50">
        <f>H45</f>
        <v>2000</v>
      </c>
      <c r="I71" s="41"/>
      <c r="J71" s="50">
        <f>J45</f>
        <v>2000</v>
      </c>
      <c r="K71" s="41"/>
      <c r="L71" s="50">
        <f>L45</f>
        <v>2000</v>
      </c>
      <c r="M71" s="41"/>
    </row>
    <row r="72" spans="1:41" s="7" customFormat="1" x14ac:dyDescent="0.25">
      <c r="A72" s="28"/>
      <c r="B72" s="110" t="s">
        <v>29</v>
      </c>
      <c r="C72" s="33"/>
      <c r="D72" s="50">
        <f>D46</f>
        <v>1000</v>
      </c>
      <c r="E72" s="41"/>
      <c r="F72" s="50">
        <f>F46</f>
        <v>1000</v>
      </c>
      <c r="G72" s="46"/>
      <c r="H72" s="50">
        <f>H46</f>
        <v>1000</v>
      </c>
      <c r="I72" s="41"/>
      <c r="J72" s="50">
        <f>J46</f>
        <v>1000</v>
      </c>
      <c r="K72" s="41"/>
      <c r="L72" s="50">
        <f>L46</f>
        <v>1000</v>
      </c>
      <c r="M72" s="41"/>
    </row>
    <row r="73" spans="1:41" s="7" customFormat="1" x14ac:dyDescent="0.25">
      <c r="A73" s="28"/>
      <c r="B73" s="110" t="s">
        <v>49</v>
      </c>
      <c r="C73" s="33" t="s">
        <v>50</v>
      </c>
      <c r="D73" s="50">
        <f>D51</f>
        <v>1200</v>
      </c>
      <c r="E73" s="41"/>
      <c r="F73" s="50">
        <f>F51</f>
        <v>1200</v>
      </c>
      <c r="G73" s="46"/>
      <c r="H73" s="50">
        <f>H51</f>
        <v>840</v>
      </c>
      <c r="I73" s="41"/>
      <c r="J73" s="50">
        <f>J51</f>
        <v>660</v>
      </c>
      <c r="K73" s="41"/>
      <c r="L73" s="50">
        <f>L51</f>
        <v>480</v>
      </c>
      <c r="M73" s="41"/>
    </row>
    <row r="74" spans="1:41" s="7" customFormat="1" x14ac:dyDescent="0.25">
      <c r="A74" s="28"/>
      <c r="B74" s="110" t="s">
        <v>28</v>
      </c>
      <c r="C74" s="33"/>
      <c r="D74" s="50">
        <f>D50</f>
        <v>3000</v>
      </c>
      <c r="E74" s="41"/>
      <c r="F74" s="50">
        <f>F50</f>
        <v>3000</v>
      </c>
      <c r="G74" s="46"/>
      <c r="H74" s="50">
        <f>H50</f>
        <v>3000</v>
      </c>
      <c r="I74" s="41"/>
      <c r="J74" s="50">
        <f>J50</f>
        <v>3000</v>
      </c>
      <c r="K74" s="41"/>
      <c r="L74" s="50">
        <f>L50</f>
        <v>3000</v>
      </c>
      <c r="M74" s="41"/>
    </row>
    <row r="75" spans="1:41" s="7" customFormat="1" x14ac:dyDescent="0.25">
      <c r="A75" s="56"/>
      <c r="B75" s="111" t="s">
        <v>35</v>
      </c>
      <c r="C75" s="39"/>
      <c r="D75" s="53">
        <f>SUM(D65:D74)</f>
        <v>180716</v>
      </c>
      <c r="E75" s="44"/>
      <c r="F75" s="53">
        <f>SUM(F65:F74)</f>
        <v>267916</v>
      </c>
      <c r="G75" s="47"/>
      <c r="H75" s="53">
        <f>SUM(H65:H74)</f>
        <v>355656</v>
      </c>
      <c r="I75" s="44"/>
      <c r="J75" s="53">
        <f>SUM(J65:J74)</f>
        <v>428876</v>
      </c>
      <c r="K75" s="44"/>
      <c r="L75" s="53">
        <f>SUM(L65:L74)</f>
        <v>472696</v>
      </c>
      <c r="M75" s="44"/>
    </row>
    <row r="76" spans="1:41" s="57" customFormat="1" ht="24" customHeight="1" x14ac:dyDescent="0.25">
      <c r="A76" s="28" t="s">
        <v>37</v>
      </c>
      <c r="B76" s="112"/>
      <c r="C76" s="58"/>
      <c r="D76" s="59">
        <f>D64-D75</f>
        <v>91284</v>
      </c>
      <c r="E76" s="60"/>
      <c r="F76" s="59">
        <f>F64-F75</f>
        <v>90368</v>
      </c>
      <c r="G76" s="61"/>
      <c r="H76" s="59">
        <f>H64-H75</f>
        <v>97712</v>
      </c>
      <c r="I76" s="60"/>
      <c r="J76" s="59">
        <f>J64-J75</f>
        <v>110836</v>
      </c>
      <c r="K76" s="60"/>
      <c r="L76" s="59">
        <f>L64-L75</f>
        <v>130140</v>
      </c>
      <c r="M76" s="60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</row>
    <row r="77" spans="1:41" s="14" customFormat="1" ht="24" customHeight="1" thickBot="1" x14ac:dyDescent="0.3">
      <c r="A77" s="69" t="s">
        <v>61</v>
      </c>
      <c r="B77" s="113"/>
      <c r="C77" s="68"/>
      <c r="D77" s="70">
        <f>$D$61-D68</f>
        <v>24000</v>
      </c>
      <c r="E77" s="71"/>
      <c r="F77" s="70">
        <f>D77-F68</f>
        <v>18000</v>
      </c>
      <c r="G77" s="72"/>
      <c r="H77" s="70">
        <f>F77-H68</f>
        <v>12000</v>
      </c>
      <c r="I77" s="71"/>
      <c r="J77" s="70">
        <f>H77-J68</f>
        <v>6000</v>
      </c>
      <c r="K77" s="71"/>
      <c r="L77" s="70">
        <f>J77-L68</f>
        <v>0</v>
      </c>
      <c r="M77" s="71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</row>
    <row r="78" spans="1:41" ht="15.75" thickTop="1" x14ac:dyDescent="0.25"/>
  </sheetData>
  <mergeCells count="5">
    <mergeCell ref="D3:E3"/>
    <mergeCell ref="L3:M3"/>
    <mergeCell ref="J3:K3"/>
    <mergeCell ref="H3:I3"/>
    <mergeCell ref="F3:G3"/>
  </mergeCells>
  <conditionalFormatting sqref="A5:M23 A54:M54 A26:M52">
    <cfRule type="expression" dxfId="8" priority="12">
      <formula>ISODD(ROW(A5))</formula>
    </cfRule>
  </conditionalFormatting>
  <conditionalFormatting sqref="A53:M53">
    <cfRule type="expression" dxfId="7" priority="10">
      <formula>ISODD(ROW(A53))</formula>
    </cfRule>
  </conditionalFormatting>
  <conditionalFormatting sqref="A57:M63">
    <cfRule type="expression" dxfId="6" priority="9">
      <formula>ISODD(ROW(A57))</formula>
    </cfRule>
  </conditionalFormatting>
  <conditionalFormatting sqref="A65:M75">
    <cfRule type="expression" dxfId="5" priority="8">
      <formula>ISODD(ROW(A65))</formula>
    </cfRule>
  </conditionalFormatting>
  <conditionalFormatting sqref="A77:M77">
    <cfRule type="expression" dxfId="4" priority="4">
      <formula>ISODD(ROW(A77))</formula>
    </cfRule>
  </conditionalFormatting>
  <conditionalFormatting sqref="A64:M64">
    <cfRule type="expression" dxfId="3" priority="6">
      <formula>ISODD(ROW(A64))</formula>
    </cfRule>
  </conditionalFormatting>
  <conditionalFormatting sqref="A76:M76">
    <cfRule type="expression" dxfId="2" priority="5">
      <formula>ISODD(ROW(A76))</formula>
    </cfRule>
  </conditionalFormatting>
  <conditionalFormatting sqref="E27:E33 G26:G33 I26:I33 K26:K33 M26:M33">
    <cfRule type="expression" dxfId="1" priority="1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46" fitToHeight="0" orientation="landscape" r:id="rId1"/>
  <headerFooter>
    <oddFooter>&amp;LBudget 2018&amp;R&amp;"-,Fett"&amp;K009C00W&amp;"-,Standard"&amp;K01+000ahre&amp;"-,Fett"&amp;K009C00W&amp;"-,Standard"&amp;K01+000are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zoomScaleNormal="100" workbookViewId="0">
      <selection sqref="A1:F2"/>
    </sheetView>
  </sheetViews>
  <sheetFormatPr baseColWidth="10" defaultColWidth="10.85546875" defaultRowHeight="15" x14ac:dyDescent="0.25"/>
  <cols>
    <col min="1" max="1" width="23.42578125" style="2" bestFit="1" customWidth="1"/>
    <col min="2" max="2" width="31.28515625" style="5" bestFit="1" customWidth="1"/>
    <col min="3" max="3" width="7.28515625" style="6" bestFit="1" customWidth="1"/>
    <col min="4" max="4" width="15.28515625" style="2" customWidth="1"/>
    <col min="5" max="5" width="15.28515625" style="5" customWidth="1"/>
    <col min="6" max="6" width="9.85546875" style="2" bestFit="1" customWidth="1"/>
    <col min="7" max="7" width="16" style="73" customWidth="1"/>
    <col min="8" max="8" width="11.7109375" style="2" customWidth="1"/>
    <col min="9" max="9" width="11.7109375" customWidth="1"/>
    <col min="11" max="16384" width="10.85546875" style="2"/>
  </cols>
  <sheetData>
    <row r="1" spans="1:13" ht="15.75" x14ac:dyDescent="0.25">
      <c r="A1" s="130" t="s">
        <v>181</v>
      </c>
      <c r="B1" s="130"/>
      <c r="C1" s="130"/>
      <c r="D1" s="130"/>
      <c r="E1" s="130"/>
      <c r="F1" s="130"/>
      <c r="G1" s="78" t="s">
        <v>183</v>
      </c>
      <c r="H1" s="74"/>
      <c r="I1" s="75"/>
    </row>
    <row r="2" spans="1:13" x14ac:dyDescent="0.25">
      <c r="A2" s="130"/>
      <c r="B2" s="130"/>
      <c r="C2" s="130"/>
      <c r="D2" s="130"/>
      <c r="E2" s="130"/>
      <c r="F2" s="130"/>
      <c r="G2" s="85" t="s">
        <v>78</v>
      </c>
      <c r="H2" s="128"/>
      <c r="I2" s="129"/>
    </row>
    <row r="3" spans="1:13" ht="31.5" customHeight="1" x14ac:dyDescent="0.25">
      <c r="A3" s="86"/>
      <c r="B3" s="87"/>
      <c r="C3" s="88"/>
      <c r="D3" s="86"/>
      <c r="E3" s="89"/>
      <c r="F3" s="86"/>
      <c r="G3" s="90"/>
      <c r="H3" s="86"/>
      <c r="I3" s="91"/>
    </row>
    <row r="4" spans="1:13" s="3" customFormat="1" ht="33" customHeight="1" x14ac:dyDescent="0.25">
      <c r="A4" s="75" t="s">
        <v>172</v>
      </c>
      <c r="B4" s="76" t="s">
        <v>173</v>
      </c>
      <c r="C4" s="95" t="s">
        <v>184</v>
      </c>
      <c r="D4" s="77" t="s">
        <v>174</v>
      </c>
      <c r="E4" s="77" t="s">
        <v>175</v>
      </c>
      <c r="F4" s="95" t="s">
        <v>185</v>
      </c>
      <c r="G4" s="77" t="s">
        <v>186</v>
      </c>
      <c r="H4" s="77" t="s">
        <v>182</v>
      </c>
      <c r="I4" s="78" t="s">
        <v>180</v>
      </c>
    </row>
    <row r="5" spans="1:13" s="3" customFormat="1" x14ac:dyDescent="0.25">
      <c r="A5" s="79" t="s">
        <v>76</v>
      </c>
      <c r="B5" s="84" t="s">
        <v>190</v>
      </c>
      <c r="C5" s="83"/>
      <c r="D5" s="80">
        <v>1.55</v>
      </c>
      <c r="E5" s="80">
        <v>1.85</v>
      </c>
      <c r="F5" s="81"/>
      <c r="G5" s="97">
        <v>19</v>
      </c>
      <c r="H5" s="81">
        <f t="shared" ref="H5:H36" si="0">G5*D5</f>
        <v>29.45</v>
      </c>
      <c r="I5" s="82"/>
      <c r="K5" s="4"/>
      <c r="L5" s="4"/>
      <c r="M5" s="4"/>
    </row>
    <row r="6" spans="1:13" s="3" customFormat="1" x14ac:dyDescent="0.25">
      <c r="A6" s="79" t="s">
        <v>101</v>
      </c>
      <c r="B6" s="84" t="s">
        <v>114</v>
      </c>
      <c r="C6" s="83"/>
      <c r="D6" s="80">
        <v>1.81</v>
      </c>
      <c r="E6" s="80">
        <v>2.3000000000000003</v>
      </c>
      <c r="F6" s="81"/>
      <c r="G6" s="97">
        <v>14</v>
      </c>
      <c r="H6" s="81">
        <f t="shared" si="0"/>
        <v>25.34</v>
      </c>
      <c r="I6" s="82"/>
    </row>
    <row r="7" spans="1:13" s="3" customFormat="1" x14ac:dyDescent="0.25">
      <c r="A7" s="79" t="s">
        <v>76</v>
      </c>
      <c r="B7" s="84" t="s">
        <v>191</v>
      </c>
      <c r="C7" s="83"/>
      <c r="D7" s="80">
        <v>1.83</v>
      </c>
      <c r="E7" s="80">
        <v>2.2000000000000002</v>
      </c>
      <c r="F7" s="81"/>
      <c r="G7" s="97">
        <v>22</v>
      </c>
      <c r="H7" s="81">
        <f t="shared" si="0"/>
        <v>40.260000000000005</v>
      </c>
      <c r="I7" s="82"/>
    </row>
    <row r="8" spans="1:13" s="3" customFormat="1" x14ac:dyDescent="0.25">
      <c r="A8" s="79" t="s">
        <v>76</v>
      </c>
      <c r="B8" s="84" t="s">
        <v>77</v>
      </c>
      <c r="C8" s="83"/>
      <c r="D8" s="80">
        <v>2.78</v>
      </c>
      <c r="E8" s="80">
        <v>3.7</v>
      </c>
      <c r="F8" s="81"/>
      <c r="G8" s="97">
        <v>13</v>
      </c>
      <c r="H8" s="81">
        <f t="shared" si="0"/>
        <v>36.14</v>
      </c>
      <c r="I8" s="82"/>
    </row>
    <row r="9" spans="1:13" s="3" customFormat="1" x14ac:dyDescent="0.25">
      <c r="A9" s="79" t="s">
        <v>151</v>
      </c>
      <c r="B9" s="84" t="s">
        <v>192</v>
      </c>
      <c r="C9" s="83"/>
      <c r="D9" s="80">
        <v>2.87</v>
      </c>
      <c r="E9" s="80">
        <v>3.9000000000000004</v>
      </c>
      <c r="F9" s="81"/>
      <c r="G9" s="97">
        <v>22</v>
      </c>
      <c r="H9" s="81">
        <f t="shared" si="0"/>
        <v>63.14</v>
      </c>
      <c r="I9" s="82"/>
    </row>
    <row r="10" spans="1:13" s="3" customFormat="1" x14ac:dyDescent="0.25">
      <c r="A10" s="79" t="s">
        <v>76</v>
      </c>
      <c r="B10" s="84" t="s">
        <v>193</v>
      </c>
      <c r="C10" s="83"/>
      <c r="D10" s="80">
        <v>3.08</v>
      </c>
      <c r="E10" s="80">
        <v>4.05</v>
      </c>
      <c r="F10" s="81"/>
      <c r="G10" s="97">
        <v>4</v>
      </c>
      <c r="H10" s="81">
        <f t="shared" si="0"/>
        <v>12.32</v>
      </c>
      <c r="I10" s="82"/>
      <c r="K10" s="4"/>
      <c r="L10" s="4"/>
      <c r="M10" s="4"/>
    </row>
    <row r="11" spans="1:13" s="3" customFormat="1" x14ac:dyDescent="0.25">
      <c r="A11" s="79" t="s">
        <v>151</v>
      </c>
      <c r="B11" s="84" t="s">
        <v>160</v>
      </c>
      <c r="C11" s="83"/>
      <c r="D11" s="80">
        <v>3.21</v>
      </c>
      <c r="E11" s="80">
        <v>4.3</v>
      </c>
      <c r="F11" s="81"/>
      <c r="G11" s="97">
        <v>12</v>
      </c>
      <c r="H11" s="81">
        <f t="shared" si="0"/>
        <v>38.519999999999996</v>
      </c>
      <c r="I11" s="82"/>
    </row>
    <row r="12" spans="1:13" s="3" customFormat="1" x14ac:dyDescent="0.25">
      <c r="A12" s="79" t="s">
        <v>140</v>
      </c>
      <c r="B12" s="84" t="s">
        <v>148</v>
      </c>
      <c r="C12" s="83"/>
      <c r="D12" s="80">
        <v>3.42</v>
      </c>
      <c r="E12" s="80">
        <v>4.5</v>
      </c>
      <c r="F12" s="81"/>
      <c r="G12" s="97">
        <v>6</v>
      </c>
      <c r="H12" s="81">
        <f t="shared" si="0"/>
        <v>20.52</v>
      </c>
      <c r="I12" s="82"/>
    </row>
    <row r="13" spans="1:13" s="3" customFormat="1" x14ac:dyDescent="0.25">
      <c r="A13" s="79" t="s">
        <v>161</v>
      </c>
      <c r="B13" s="84" t="s">
        <v>163</v>
      </c>
      <c r="C13" s="83"/>
      <c r="D13" s="80">
        <v>3.52</v>
      </c>
      <c r="E13" s="80">
        <v>4.6000000000000005</v>
      </c>
      <c r="F13" s="81"/>
      <c r="G13" s="97">
        <v>4</v>
      </c>
      <c r="H13" s="81">
        <f t="shared" si="0"/>
        <v>14.08</v>
      </c>
      <c r="I13" s="82"/>
    </row>
    <row r="14" spans="1:13" s="3" customFormat="1" x14ac:dyDescent="0.25">
      <c r="A14" s="79" t="s">
        <v>76</v>
      </c>
      <c r="B14" s="84" t="s">
        <v>194</v>
      </c>
      <c r="C14" s="83"/>
      <c r="D14" s="80">
        <v>3.59</v>
      </c>
      <c r="E14" s="80">
        <v>4.3</v>
      </c>
      <c r="F14" s="81"/>
      <c r="G14" s="97">
        <v>11</v>
      </c>
      <c r="H14" s="81">
        <f t="shared" si="0"/>
        <v>39.489999999999995</v>
      </c>
      <c r="I14" s="82"/>
    </row>
    <row r="15" spans="1:13" s="3" customFormat="1" x14ac:dyDescent="0.25">
      <c r="A15" s="79" t="s">
        <v>161</v>
      </c>
      <c r="B15" s="84" t="s">
        <v>167</v>
      </c>
      <c r="C15" s="83"/>
      <c r="D15" s="80">
        <v>3.7</v>
      </c>
      <c r="E15" s="80">
        <v>4.75</v>
      </c>
      <c r="F15" s="81"/>
      <c r="G15" s="97">
        <v>25</v>
      </c>
      <c r="H15" s="81">
        <f t="shared" si="0"/>
        <v>92.5</v>
      </c>
      <c r="I15" s="82"/>
    </row>
    <row r="16" spans="1:13" s="3" customFormat="1" x14ac:dyDescent="0.25">
      <c r="A16" s="79" t="s">
        <v>151</v>
      </c>
      <c r="B16" s="84" t="s">
        <v>153</v>
      </c>
      <c r="C16" s="83"/>
      <c r="D16" s="80">
        <v>3.84</v>
      </c>
      <c r="E16" s="80">
        <v>5</v>
      </c>
      <c r="F16" s="81"/>
      <c r="G16" s="97">
        <v>15</v>
      </c>
      <c r="H16" s="81">
        <f t="shared" si="0"/>
        <v>57.599999999999994</v>
      </c>
      <c r="I16" s="82"/>
    </row>
    <row r="17" spans="1:9" s="3" customFormat="1" x14ac:dyDescent="0.25">
      <c r="A17" s="79" t="s">
        <v>161</v>
      </c>
      <c r="B17" s="84" t="s">
        <v>168</v>
      </c>
      <c r="C17" s="83"/>
      <c r="D17" s="80">
        <v>3.86</v>
      </c>
      <c r="E17" s="80">
        <v>5</v>
      </c>
      <c r="F17" s="81"/>
      <c r="G17" s="97">
        <v>19</v>
      </c>
      <c r="H17" s="81">
        <f t="shared" si="0"/>
        <v>73.34</v>
      </c>
      <c r="I17" s="82"/>
    </row>
    <row r="18" spans="1:9" s="3" customFormat="1" x14ac:dyDescent="0.25">
      <c r="A18" s="79" t="s">
        <v>140</v>
      </c>
      <c r="B18" s="84" t="s">
        <v>149</v>
      </c>
      <c r="C18" s="83"/>
      <c r="D18" s="80">
        <v>3.9</v>
      </c>
      <c r="E18" s="80">
        <v>4.8000000000000007</v>
      </c>
      <c r="F18" s="81"/>
      <c r="G18" s="97">
        <v>6</v>
      </c>
      <c r="H18" s="81">
        <f t="shared" si="0"/>
        <v>23.4</v>
      </c>
      <c r="I18" s="82"/>
    </row>
    <row r="19" spans="1:9" s="3" customFormat="1" x14ac:dyDescent="0.25">
      <c r="A19" s="79" t="s">
        <v>78</v>
      </c>
      <c r="B19" s="84" t="s">
        <v>99</v>
      </c>
      <c r="C19" s="83"/>
      <c r="D19" s="80">
        <v>3.91</v>
      </c>
      <c r="E19" s="80">
        <v>5.3500000000000005</v>
      </c>
      <c r="F19" s="81"/>
      <c r="G19" s="97">
        <v>10</v>
      </c>
      <c r="H19" s="81">
        <f t="shared" si="0"/>
        <v>39.1</v>
      </c>
      <c r="I19" s="82"/>
    </row>
    <row r="20" spans="1:9" s="3" customFormat="1" x14ac:dyDescent="0.25">
      <c r="A20" s="79" t="s">
        <v>78</v>
      </c>
      <c r="B20" s="84" t="s">
        <v>92</v>
      </c>
      <c r="C20" s="83"/>
      <c r="D20" s="80">
        <v>3.92</v>
      </c>
      <c r="E20" s="80">
        <v>5.1000000000000005</v>
      </c>
      <c r="F20" s="81"/>
      <c r="G20" s="97">
        <v>1</v>
      </c>
      <c r="H20" s="81">
        <f t="shared" si="0"/>
        <v>3.92</v>
      </c>
      <c r="I20" s="82"/>
    </row>
    <row r="21" spans="1:9" s="3" customFormat="1" x14ac:dyDescent="0.25">
      <c r="A21" s="79" t="s">
        <v>140</v>
      </c>
      <c r="B21" s="84" t="s">
        <v>150</v>
      </c>
      <c r="C21" s="83"/>
      <c r="D21" s="80">
        <v>3.95</v>
      </c>
      <c r="E21" s="80">
        <v>4.8500000000000005</v>
      </c>
      <c r="F21" s="81"/>
      <c r="G21" s="97">
        <v>22</v>
      </c>
      <c r="H21" s="81">
        <f t="shared" si="0"/>
        <v>86.9</v>
      </c>
      <c r="I21" s="82"/>
    </row>
    <row r="22" spans="1:9" s="3" customFormat="1" x14ac:dyDescent="0.25">
      <c r="A22" s="79" t="s">
        <v>161</v>
      </c>
      <c r="B22" s="84" t="s">
        <v>164</v>
      </c>
      <c r="C22" s="83"/>
      <c r="D22" s="80">
        <v>3.95</v>
      </c>
      <c r="E22" s="80">
        <v>5.15</v>
      </c>
      <c r="F22" s="81"/>
      <c r="G22" s="97">
        <v>19</v>
      </c>
      <c r="H22" s="81">
        <f t="shared" si="0"/>
        <v>75.05</v>
      </c>
      <c r="I22" s="82"/>
    </row>
    <row r="23" spans="1:9" s="3" customFormat="1" x14ac:dyDescent="0.25">
      <c r="A23" s="79" t="s">
        <v>78</v>
      </c>
      <c r="B23" s="84" t="s">
        <v>91</v>
      </c>
      <c r="C23" s="83"/>
      <c r="D23" s="80">
        <v>3.96</v>
      </c>
      <c r="E23" s="80">
        <v>5.15</v>
      </c>
      <c r="F23" s="81"/>
      <c r="G23" s="97">
        <v>1</v>
      </c>
      <c r="H23" s="81">
        <f t="shared" si="0"/>
        <v>3.96</v>
      </c>
      <c r="I23" s="82"/>
    </row>
    <row r="24" spans="1:9" s="3" customFormat="1" x14ac:dyDescent="0.25">
      <c r="A24" s="79" t="s">
        <v>76</v>
      </c>
      <c r="B24" s="84" t="s">
        <v>195</v>
      </c>
      <c r="C24" s="83"/>
      <c r="D24" s="80">
        <v>4.22</v>
      </c>
      <c r="E24" s="80">
        <v>5.1000000000000005</v>
      </c>
      <c r="F24" s="81"/>
      <c r="G24" s="97">
        <v>18</v>
      </c>
      <c r="H24" s="81">
        <f t="shared" si="0"/>
        <v>75.959999999999994</v>
      </c>
      <c r="I24" s="82"/>
    </row>
    <row r="25" spans="1:9" s="3" customFormat="1" x14ac:dyDescent="0.25">
      <c r="A25" s="79" t="s">
        <v>76</v>
      </c>
      <c r="B25" s="84" t="s">
        <v>196</v>
      </c>
      <c r="C25" s="83"/>
      <c r="D25" s="80">
        <v>4.3899999999999997</v>
      </c>
      <c r="E25" s="80">
        <v>5.25</v>
      </c>
      <c r="F25" s="81"/>
      <c r="G25" s="97">
        <v>19</v>
      </c>
      <c r="H25" s="81">
        <f t="shared" si="0"/>
        <v>83.41</v>
      </c>
      <c r="I25" s="82"/>
    </row>
    <row r="26" spans="1:9" s="3" customFormat="1" x14ac:dyDescent="0.25">
      <c r="A26" s="79" t="s">
        <v>140</v>
      </c>
      <c r="B26" s="84" t="s">
        <v>146</v>
      </c>
      <c r="C26" s="83"/>
      <c r="D26" s="80">
        <v>4.46</v>
      </c>
      <c r="E26" s="80">
        <v>5.65</v>
      </c>
      <c r="F26" s="81"/>
      <c r="G26" s="97">
        <v>8</v>
      </c>
      <c r="H26" s="81">
        <f t="shared" si="0"/>
        <v>35.68</v>
      </c>
      <c r="I26" s="82"/>
    </row>
    <row r="27" spans="1:9" s="3" customFormat="1" x14ac:dyDescent="0.25">
      <c r="A27" s="79" t="s">
        <v>161</v>
      </c>
      <c r="B27" s="84" t="s">
        <v>162</v>
      </c>
      <c r="C27" s="83"/>
      <c r="D27" s="80">
        <v>4.6900000000000004</v>
      </c>
      <c r="E27" s="80">
        <v>6.15</v>
      </c>
      <c r="F27" s="81"/>
      <c r="G27" s="97">
        <v>16</v>
      </c>
      <c r="H27" s="81">
        <f t="shared" si="0"/>
        <v>75.040000000000006</v>
      </c>
      <c r="I27" s="82"/>
    </row>
    <row r="28" spans="1:9" s="3" customFormat="1" x14ac:dyDescent="0.25">
      <c r="A28" s="79" t="s">
        <v>78</v>
      </c>
      <c r="B28" s="84" t="s">
        <v>87</v>
      </c>
      <c r="C28" s="83"/>
      <c r="D28" s="80">
        <v>4.79</v>
      </c>
      <c r="E28" s="80">
        <v>6.45</v>
      </c>
      <c r="F28" s="81"/>
      <c r="G28" s="97">
        <v>12</v>
      </c>
      <c r="H28" s="81">
        <f t="shared" si="0"/>
        <v>57.480000000000004</v>
      </c>
      <c r="I28" s="82"/>
    </row>
    <row r="29" spans="1:9" s="3" customFormat="1" x14ac:dyDescent="0.25">
      <c r="A29" s="79" t="s">
        <v>140</v>
      </c>
      <c r="B29" s="84" t="s">
        <v>142</v>
      </c>
      <c r="C29" s="83"/>
      <c r="D29" s="80">
        <v>4.8</v>
      </c>
      <c r="E29" s="80">
        <v>6.0500000000000007</v>
      </c>
      <c r="F29" s="81"/>
      <c r="G29" s="97">
        <v>24</v>
      </c>
      <c r="H29" s="81">
        <f t="shared" si="0"/>
        <v>115.19999999999999</v>
      </c>
      <c r="I29" s="82"/>
    </row>
    <row r="30" spans="1:9" s="3" customFormat="1" x14ac:dyDescent="0.25">
      <c r="A30" s="79" t="s">
        <v>76</v>
      </c>
      <c r="B30" s="84" t="s">
        <v>197</v>
      </c>
      <c r="C30" s="83"/>
      <c r="D30" s="80">
        <v>4.8499999999999996</v>
      </c>
      <c r="E30" s="80">
        <v>5.8000000000000007</v>
      </c>
      <c r="F30" s="81"/>
      <c r="G30" s="97">
        <v>23</v>
      </c>
      <c r="H30" s="81">
        <f t="shared" si="0"/>
        <v>111.55</v>
      </c>
      <c r="I30" s="82"/>
    </row>
    <row r="31" spans="1:9" s="3" customFormat="1" x14ac:dyDescent="0.25">
      <c r="A31" s="79" t="s">
        <v>78</v>
      </c>
      <c r="B31" s="84" t="s">
        <v>79</v>
      </c>
      <c r="C31" s="83"/>
      <c r="D31" s="80">
        <v>4.93</v>
      </c>
      <c r="E31" s="80">
        <v>6.2</v>
      </c>
      <c r="F31" s="81"/>
      <c r="G31" s="97">
        <v>11</v>
      </c>
      <c r="H31" s="81">
        <f t="shared" si="0"/>
        <v>54.23</v>
      </c>
      <c r="I31" s="82"/>
    </row>
    <row r="32" spans="1:9" s="3" customFormat="1" x14ac:dyDescent="0.25">
      <c r="A32" s="79" t="s">
        <v>78</v>
      </c>
      <c r="B32" s="84" t="s">
        <v>100</v>
      </c>
      <c r="C32" s="83"/>
      <c r="D32" s="80">
        <v>4.93</v>
      </c>
      <c r="E32" s="80">
        <v>6.3500000000000005</v>
      </c>
      <c r="F32" s="81"/>
      <c r="G32" s="97">
        <v>20</v>
      </c>
      <c r="H32" s="81">
        <f t="shared" si="0"/>
        <v>98.6</v>
      </c>
      <c r="I32" s="82"/>
    </row>
    <row r="33" spans="1:9" s="3" customFormat="1" x14ac:dyDescent="0.25">
      <c r="A33" s="79" t="s">
        <v>140</v>
      </c>
      <c r="B33" s="84" t="s">
        <v>147</v>
      </c>
      <c r="C33" s="83"/>
      <c r="D33" s="80">
        <v>5.13</v>
      </c>
      <c r="E33" s="80">
        <v>6.45</v>
      </c>
      <c r="F33" s="81"/>
      <c r="G33" s="97">
        <v>18</v>
      </c>
      <c r="H33" s="81">
        <f t="shared" si="0"/>
        <v>92.34</v>
      </c>
      <c r="I33" s="82"/>
    </row>
    <row r="34" spans="1:9" s="3" customFormat="1" x14ac:dyDescent="0.25">
      <c r="A34" s="79" t="s">
        <v>78</v>
      </c>
      <c r="B34" s="84" t="s">
        <v>89</v>
      </c>
      <c r="C34" s="83"/>
      <c r="D34" s="80">
        <v>5.17</v>
      </c>
      <c r="E34" s="80">
        <v>6.75</v>
      </c>
      <c r="F34" s="81"/>
      <c r="G34" s="97">
        <v>1</v>
      </c>
      <c r="H34" s="81">
        <f t="shared" si="0"/>
        <v>5.17</v>
      </c>
      <c r="I34" s="82"/>
    </row>
    <row r="35" spans="1:9" s="3" customFormat="1" x14ac:dyDescent="0.25">
      <c r="A35" s="79" t="s">
        <v>126</v>
      </c>
      <c r="B35" s="84" t="s">
        <v>128</v>
      </c>
      <c r="C35" s="83"/>
      <c r="D35" s="80">
        <v>5.18</v>
      </c>
      <c r="E35" s="80">
        <v>6.7</v>
      </c>
      <c r="F35" s="81"/>
      <c r="G35" s="97">
        <v>16</v>
      </c>
      <c r="H35" s="81">
        <f t="shared" si="0"/>
        <v>82.88</v>
      </c>
      <c r="I35" s="82"/>
    </row>
    <row r="36" spans="1:9" s="3" customFormat="1" x14ac:dyDescent="0.25">
      <c r="A36" s="79" t="s">
        <v>161</v>
      </c>
      <c r="B36" s="84" t="s">
        <v>165</v>
      </c>
      <c r="C36" s="83"/>
      <c r="D36" s="80">
        <v>5.22</v>
      </c>
      <c r="E36" s="80">
        <v>6.8500000000000005</v>
      </c>
      <c r="F36" s="81"/>
      <c r="G36" s="97">
        <v>20</v>
      </c>
      <c r="H36" s="81">
        <f t="shared" si="0"/>
        <v>104.39999999999999</v>
      </c>
      <c r="I36" s="82"/>
    </row>
    <row r="37" spans="1:9" s="3" customFormat="1" x14ac:dyDescent="0.25">
      <c r="A37" s="79" t="s">
        <v>78</v>
      </c>
      <c r="B37" s="84" t="s">
        <v>98</v>
      </c>
      <c r="C37" s="83"/>
      <c r="D37" s="80">
        <v>5.32</v>
      </c>
      <c r="E37" s="80">
        <v>7.1000000000000005</v>
      </c>
      <c r="F37" s="81"/>
      <c r="G37" s="97">
        <v>21</v>
      </c>
      <c r="H37" s="81">
        <f t="shared" ref="H37:H68" si="1">G37*D37</f>
        <v>111.72</v>
      </c>
      <c r="I37" s="82"/>
    </row>
    <row r="38" spans="1:9" s="3" customFormat="1" x14ac:dyDescent="0.25">
      <c r="A38" s="79" t="s">
        <v>151</v>
      </c>
      <c r="B38" s="84" t="s">
        <v>156</v>
      </c>
      <c r="C38" s="83"/>
      <c r="D38" s="80">
        <v>5.35</v>
      </c>
      <c r="E38" s="80">
        <v>6.3500000000000005</v>
      </c>
      <c r="F38" s="81"/>
      <c r="G38" s="97">
        <v>8</v>
      </c>
      <c r="H38" s="81">
        <f t="shared" si="1"/>
        <v>42.8</v>
      </c>
      <c r="I38" s="82"/>
    </row>
    <row r="39" spans="1:9" s="3" customFormat="1" x14ac:dyDescent="0.25">
      <c r="A39" s="79" t="s">
        <v>140</v>
      </c>
      <c r="B39" s="84" t="s">
        <v>141</v>
      </c>
      <c r="C39" s="83"/>
      <c r="D39" s="80">
        <v>5.41</v>
      </c>
      <c r="E39" s="80">
        <v>6.7</v>
      </c>
      <c r="F39" s="81"/>
      <c r="G39" s="97">
        <v>3</v>
      </c>
      <c r="H39" s="81">
        <f t="shared" si="1"/>
        <v>16.23</v>
      </c>
      <c r="I39" s="82"/>
    </row>
    <row r="40" spans="1:9" s="3" customFormat="1" x14ac:dyDescent="0.25">
      <c r="A40" s="79" t="s">
        <v>161</v>
      </c>
      <c r="B40" s="84" t="s">
        <v>169</v>
      </c>
      <c r="C40" s="83"/>
      <c r="D40" s="80">
        <v>5.46</v>
      </c>
      <c r="E40" s="80">
        <v>7.1000000000000005</v>
      </c>
      <c r="F40" s="81"/>
      <c r="G40" s="97">
        <v>18</v>
      </c>
      <c r="H40" s="81">
        <f t="shared" si="1"/>
        <v>98.28</v>
      </c>
      <c r="I40" s="82"/>
    </row>
    <row r="41" spans="1:9" s="3" customFormat="1" x14ac:dyDescent="0.25">
      <c r="A41" s="79" t="s">
        <v>140</v>
      </c>
      <c r="B41" s="84" t="s">
        <v>144</v>
      </c>
      <c r="C41" s="83"/>
      <c r="D41" s="80">
        <v>5.48</v>
      </c>
      <c r="E41" s="80">
        <v>7</v>
      </c>
      <c r="F41" s="81"/>
      <c r="G41" s="97">
        <v>6</v>
      </c>
      <c r="H41" s="81">
        <f t="shared" si="1"/>
        <v>32.880000000000003</v>
      </c>
      <c r="I41" s="82"/>
    </row>
    <row r="42" spans="1:9" s="3" customFormat="1" x14ac:dyDescent="0.25">
      <c r="A42" s="79" t="s">
        <v>78</v>
      </c>
      <c r="B42" s="84" t="s">
        <v>88</v>
      </c>
      <c r="C42" s="83"/>
      <c r="D42" s="80">
        <v>5.61</v>
      </c>
      <c r="E42" s="80">
        <v>7.15</v>
      </c>
      <c r="F42" s="81"/>
      <c r="G42" s="97">
        <v>6</v>
      </c>
      <c r="H42" s="81">
        <f t="shared" si="1"/>
        <v>33.660000000000004</v>
      </c>
      <c r="I42" s="82"/>
    </row>
    <row r="43" spans="1:9" s="3" customFormat="1" x14ac:dyDescent="0.25">
      <c r="A43" s="79" t="s">
        <v>126</v>
      </c>
      <c r="B43" s="84" t="s">
        <v>132</v>
      </c>
      <c r="C43" s="83"/>
      <c r="D43" s="80">
        <v>5.61</v>
      </c>
      <c r="E43" s="80">
        <v>7.3500000000000005</v>
      </c>
      <c r="F43" s="81"/>
      <c r="G43" s="97">
        <v>0</v>
      </c>
      <c r="H43" s="81">
        <f t="shared" si="1"/>
        <v>0</v>
      </c>
      <c r="I43" s="82"/>
    </row>
    <row r="44" spans="1:9" s="3" customFormat="1" x14ac:dyDescent="0.25">
      <c r="A44" s="79" t="s">
        <v>140</v>
      </c>
      <c r="B44" s="84" t="s">
        <v>143</v>
      </c>
      <c r="C44" s="83"/>
      <c r="D44" s="80">
        <v>5.89</v>
      </c>
      <c r="E44" s="80">
        <v>7.3500000000000005</v>
      </c>
      <c r="F44" s="81"/>
      <c r="G44" s="97">
        <v>5</v>
      </c>
      <c r="H44" s="81">
        <f t="shared" si="1"/>
        <v>29.45</v>
      </c>
      <c r="I44" s="82"/>
    </row>
    <row r="45" spans="1:9" s="3" customFormat="1" x14ac:dyDescent="0.25">
      <c r="A45" s="79" t="s">
        <v>78</v>
      </c>
      <c r="B45" s="84" t="s">
        <v>86</v>
      </c>
      <c r="C45" s="83"/>
      <c r="D45" s="80">
        <v>5.91</v>
      </c>
      <c r="E45" s="80">
        <v>7.5500000000000007</v>
      </c>
      <c r="F45" s="81"/>
      <c r="G45" s="97">
        <v>15</v>
      </c>
      <c r="H45" s="81">
        <f t="shared" si="1"/>
        <v>88.65</v>
      </c>
      <c r="I45" s="82"/>
    </row>
    <row r="46" spans="1:9" s="3" customFormat="1" x14ac:dyDescent="0.25">
      <c r="A46" s="79" t="s">
        <v>134</v>
      </c>
      <c r="B46" s="84" t="s">
        <v>139</v>
      </c>
      <c r="C46" s="83"/>
      <c r="D46" s="80">
        <v>5.98</v>
      </c>
      <c r="E46" s="80">
        <v>8.4</v>
      </c>
      <c r="F46" s="81"/>
      <c r="G46" s="97">
        <v>4</v>
      </c>
      <c r="H46" s="81">
        <f t="shared" si="1"/>
        <v>23.92</v>
      </c>
      <c r="I46" s="82"/>
    </row>
    <row r="47" spans="1:9" s="3" customFormat="1" x14ac:dyDescent="0.25">
      <c r="A47" s="79" t="s">
        <v>78</v>
      </c>
      <c r="B47" s="84" t="s">
        <v>85</v>
      </c>
      <c r="C47" s="83"/>
      <c r="D47" s="80">
        <v>6</v>
      </c>
      <c r="E47" s="80">
        <v>7.75</v>
      </c>
      <c r="F47" s="81"/>
      <c r="G47" s="97">
        <v>10</v>
      </c>
      <c r="H47" s="81">
        <f t="shared" si="1"/>
        <v>60</v>
      </c>
      <c r="I47" s="82"/>
    </row>
    <row r="48" spans="1:9" s="3" customFormat="1" x14ac:dyDescent="0.25">
      <c r="A48" s="79" t="s">
        <v>134</v>
      </c>
      <c r="B48" s="84" t="s">
        <v>138</v>
      </c>
      <c r="C48" s="83"/>
      <c r="D48" s="80">
        <v>6.13</v>
      </c>
      <c r="E48" s="80">
        <v>8.4500000000000011</v>
      </c>
      <c r="F48" s="81"/>
      <c r="G48" s="97">
        <v>3</v>
      </c>
      <c r="H48" s="81">
        <f t="shared" si="1"/>
        <v>18.39</v>
      </c>
      <c r="I48" s="82"/>
    </row>
    <row r="49" spans="1:9" s="3" customFormat="1" x14ac:dyDescent="0.25">
      <c r="A49" s="79" t="s">
        <v>78</v>
      </c>
      <c r="B49" s="84" t="s">
        <v>90</v>
      </c>
      <c r="C49" s="83"/>
      <c r="D49" s="80">
        <v>6.35</v>
      </c>
      <c r="E49" s="80">
        <v>8</v>
      </c>
      <c r="F49" s="81"/>
      <c r="G49" s="97">
        <v>4</v>
      </c>
      <c r="H49" s="81">
        <f t="shared" si="1"/>
        <v>25.4</v>
      </c>
      <c r="I49" s="82"/>
    </row>
    <row r="50" spans="1:9" s="3" customFormat="1" x14ac:dyDescent="0.25">
      <c r="A50" s="79" t="s">
        <v>78</v>
      </c>
      <c r="B50" s="84" t="s">
        <v>80</v>
      </c>
      <c r="C50" s="83"/>
      <c r="D50" s="80">
        <v>6.49</v>
      </c>
      <c r="E50" s="80">
        <v>8.7000000000000011</v>
      </c>
      <c r="F50" s="81"/>
      <c r="G50" s="97">
        <v>6</v>
      </c>
      <c r="H50" s="81">
        <f t="shared" si="1"/>
        <v>38.94</v>
      </c>
      <c r="I50" s="82"/>
    </row>
    <row r="51" spans="1:9" s="3" customFormat="1" x14ac:dyDescent="0.25">
      <c r="A51" s="79" t="s">
        <v>78</v>
      </c>
      <c r="B51" s="84" t="s">
        <v>83</v>
      </c>
      <c r="C51" s="83"/>
      <c r="D51" s="80">
        <v>6.54</v>
      </c>
      <c r="E51" s="80">
        <v>8.0500000000000007</v>
      </c>
      <c r="F51" s="81"/>
      <c r="G51" s="97">
        <v>10</v>
      </c>
      <c r="H51" s="81">
        <f t="shared" si="1"/>
        <v>65.400000000000006</v>
      </c>
      <c r="I51" s="82"/>
    </row>
    <row r="52" spans="1:9" s="3" customFormat="1" x14ac:dyDescent="0.25">
      <c r="A52" s="79" t="s">
        <v>140</v>
      </c>
      <c r="B52" s="84" t="s">
        <v>145</v>
      </c>
      <c r="C52" s="83"/>
      <c r="D52" s="80">
        <v>6.54</v>
      </c>
      <c r="E52" s="80">
        <v>8.35</v>
      </c>
      <c r="F52" s="81"/>
      <c r="G52" s="97">
        <v>3</v>
      </c>
      <c r="H52" s="81">
        <f t="shared" si="1"/>
        <v>19.62</v>
      </c>
      <c r="I52" s="82"/>
    </row>
    <row r="53" spans="1:9" s="3" customFormat="1" x14ac:dyDescent="0.25">
      <c r="A53" s="79" t="s">
        <v>161</v>
      </c>
      <c r="B53" s="84" t="s">
        <v>166</v>
      </c>
      <c r="C53" s="83"/>
      <c r="D53" s="80">
        <v>6.82</v>
      </c>
      <c r="E53" s="80">
        <v>8.5</v>
      </c>
      <c r="F53" s="81"/>
      <c r="G53" s="97">
        <v>6</v>
      </c>
      <c r="H53" s="81">
        <f t="shared" si="1"/>
        <v>40.92</v>
      </c>
      <c r="I53" s="82"/>
    </row>
    <row r="54" spans="1:9" s="3" customFormat="1" x14ac:dyDescent="0.25">
      <c r="A54" s="79" t="s">
        <v>134</v>
      </c>
      <c r="B54" s="84" t="s">
        <v>137</v>
      </c>
      <c r="C54" s="83"/>
      <c r="D54" s="80">
        <v>6.94</v>
      </c>
      <c r="E54" s="80">
        <v>9.6000000000000014</v>
      </c>
      <c r="F54" s="81"/>
      <c r="G54" s="97">
        <v>7</v>
      </c>
      <c r="H54" s="81">
        <f t="shared" si="1"/>
        <v>48.580000000000005</v>
      </c>
      <c r="I54" s="82"/>
    </row>
    <row r="55" spans="1:9" s="3" customFormat="1" x14ac:dyDescent="0.25">
      <c r="A55" s="79" t="s">
        <v>126</v>
      </c>
      <c r="B55" s="84" t="s">
        <v>130</v>
      </c>
      <c r="C55" s="83"/>
      <c r="D55" s="80">
        <v>7.05</v>
      </c>
      <c r="E55" s="80">
        <v>9.35</v>
      </c>
      <c r="F55" s="81"/>
      <c r="G55" s="97">
        <v>12</v>
      </c>
      <c r="H55" s="81">
        <f t="shared" si="1"/>
        <v>84.6</v>
      </c>
      <c r="I55" s="82"/>
    </row>
    <row r="56" spans="1:9" s="3" customFormat="1" x14ac:dyDescent="0.25">
      <c r="A56" s="79" t="s">
        <v>151</v>
      </c>
      <c r="B56" s="84" t="s">
        <v>158</v>
      </c>
      <c r="C56" s="83"/>
      <c r="D56" s="80">
        <v>7.42</v>
      </c>
      <c r="E56" s="80">
        <v>9.5500000000000007</v>
      </c>
      <c r="F56" s="81"/>
      <c r="G56" s="97">
        <v>6</v>
      </c>
      <c r="H56" s="81">
        <f t="shared" si="1"/>
        <v>44.519999999999996</v>
      </c>
      <c r="I56" s="82"/>
    </row>
    <row r="57" spans="1:9" s="3" customFormat="1" x14ac:dyDescent="0.25">
      <c r="A57" s="79" t="s">
        <v>78</v>
      </c>
      <c r="B57" s="84" t="s">
        <v>96</v>
      </c>
      <c r="C57" s="83"/>
      <c r="D57" s="80">
        <v>7.77</v>
      </c>
      <c r="E57" s="80">
        <v>9.6000000000000014</v>
      </c>
      <c r="F57" s="81"/>
      <c r="G57" s="97">
        <v>15</v>
      </c>
      <c r="H57" s="81">
        <f t="shared" si="1"/>
        <v>116.55</v>
      </c>
      <c r="I57" s="82"/>
    </row>
    <row r="58" spans="1:9" s="3" customFormat="1" x14ac:dyDescent="0.25">
      <c r="A58" s="79" t="s">
        <v>151</v>
      </c>
      <c r="B58" s="84" t="s">
        <v>157</v>
      </c>
      <c r="C58" s="83"/>
      <c r="D58" s="80">
        <v>8.07</v>
      </c>
      <c r="E58" s="80">
        <v>10.4</v>
      </c>
      <c r="F58" s="81"/>
      <c r="G58" s="97">
        <v>23</v>
      </c>
      <c r="H58" s="81">
        <f t="shared" si="1"/>
        <v>185.61</v>
      </c>
      <c r="I58" s="82"/>
    </row>
    <row r="59" spans="1:9" s="3" customFormat="1" x14ac:dyDescent="0.25">
      <c r="A59" s="79" t="s">
        <v>78</v>
      </c>
      <c r="B59" s="84" t="s">
        <v>82</v>
      </c>
      <c r="C59" s="83"/>
      <c r="D59" s="80">
        <v>8.86</v>
      </c>
      <c r="E59" s="80">
        <v>11.65</v>
      </c>
      <c r="F59" s="81"/>
      <c r="G59" s="97">
        <v>14</v>
      </c>
      <c r="H59" s="81">
        <f t="shared" si="1"/>
        <v>124.03999999999999</v>
      </c>
      <c r="I59" s="82"/>
    </row>
    <row r="60" spans="1:9" s="3" customFormat="1" x14ac:dyDescent="0.25">
      <c r="A60" s="79" t="s">
        <v>78</v>
      </c>
      <c r="B60" s="84" t="s">
        <v>97</v>
      </c>
      <c r="C60" s="83"/>
      <c r="D60" s="80">
        <v>9.08</v>
      </c>
      <c r="E60" s="80">
        <v>11.9</v>
      </c>
      <c r="F60" s="81"/>
      <c r="G60" s="97">
        <v>12</v>
      </c>
      <c r="H60" s="81">
        <f t="shared" si="1"/>
        <v>108.96000000000001</v>
      </c>
      <c r="I60" s="82"/>
    </row>
    <row r="61" spans="1:9" s="3" customFormat="1" x14ac:dyDescent="0.25">
      <c r="A61" s="79" t="s">
        <v>78</v>
      </c>
      <c r="B61" s="84" t="s">
        <v>93</v>
      </c>
      <c r="C61" s="83"/>
      <c r="D61" s="80">
        <v>9.33</v>
      </c>
      <c r="E61" s="80">
        <v>11.55</v>
      </c>
      <c r="F61" s="81"/>
      <c r="G61" s="97">
        <v>16</v>
      </c>
      <c r="H61" s="81">
        <f t="shared" si="1"/>
        <v>149.28</v>
      </c>
      <c r="I61" s="82"/>
    </row>
    <row r="62" spans="1:9" s="3" customFormat="1" x14ac:dyDescent="0.25">
      <c r="A62" s="79" t="s">
        <v>126</v>
      </c>
      <c r="B62" s="84" t="s">
        <v>129</v>
      </c>
      <c r="C62" s="83"/>
      <c r="D62" s="80">
        <v>9.42</v>
      </c>
      <c r="E62" s="80">
        <v>11.8</v>
      </c>
      <c r="F62" s="81"/>
      <c r="G62" s="97">
        <v>7</v>
      </c>
      <c r="H62" s="81">
        <f t="shared" si="1"/>
        <v>65.94</v>
      </c>
      <c r="I62" s="82"/>
    </row>
    <row r="63" spans="1:9" s="3" customFormat="1" x14ac:dyDescent="0.25">
      <c r="A63" s="79" t="s">
        <v>126</v>
      </c>
      <c r="B63" s="84" t="s">
        <v>131</v>
      </c>
      <c r="C63" s="83"/>
      <c r="D63" s="80">
        <v>9.74</v>
      </c>
      <c r="E63" s="80">
        <v>11.350000000000001</v>
      </c>
      <c r="F63" s="81"/>
      <c r="G63" s="97">
        <v>10</v>
      </c>
      <c r="H63" s="81">
        <f t="shared" si="1"/>
        <v>97.4</v>
      </c>
      <c r="I63" s="82"/>
    </row>
    <row r="64" spans="1:9" s="3" customFormat="1" x14ac:dyDescent="0.25">
      <c r="A64" s="79" t="s">
        <v>126</v>
      </c>
      <c r="B64" s="84" t="s">
        <v>133</v>
      </c>
      <c r="C64" s="83"/>
      <c r="D64" s="80">
        <v>10.33</v>
      </c>
      <c r="E64" s="80">
        <v>12.700000000000001</v>
      </c>
      <c r="F64" s="81"/>
      <c r="G64" s="97">
        <v>8</v>
      </c>
      <c r="H64" s="81">
        <f t="shared" si="1"/>
        <v>82.64</v>
      </c>
      <c r="I64" s="82"/>
    </row>
    <row r="65" spans="1:9" s="3" customFormat="1" x14ac:dyDescent="0.25">
      <c r="A65" s="79" t="s">
        <v>126</v>
      </c>
      <c r="B65" s="84" t="s">
        <v>127</v>
      </c>
      <c r="C65" s="83"/>
      <c r="D65" s="80">
        <v>10.43</v>
      </c>
      <c r="E65" s="80">
        <v>12.850000000000001</v>
      </c>
      <c r="F65" s="81"/>
      <c r="G65" s="97">
        <v>14</v>
      </c>
      <c r="H65" s="81">
        <f t="shared" si="1"/>
        <v>146.01999999999998</v>
      </c>
      <c r="I65" s="82"/>
    </row>
    <row r="66" spans="1:9" s="3" customFormat="1" x14ac:dyDescent="0.25">
      <c r="A66" s="79" t="s">
        <v>101</v>
      </c>
      <c r="B66" s="84" t="s">
        <v>112</v>
      </c>
      <c r="C66" s="83"/>
      <c r="D66" s="80">
        <v>11.16</v>
      </c>
      <c r="E66" s="80">
        <v>14.9</v>
      </c>
      <c r="F66" s="81"/>
      <c r="G66" s="97">
        <v>12</v>
      </c>
      <c r="H66" s="81">
        <f t="shared" si="1"/>
        <v>133.92000000000002</v>
      </c>
      <c r="I66" s="82"/>
    </row>
    <row r="67" spans="1:9" s="3" customFormat="1" x14ac:dyDescent="0.25">
      <c r="A67" s="79" t="s">
        <v>78</v>
      </c>
      <c r="B67" s="84" t="s">
        <v>94</v>
      </c>
      <c r="C67" s="83"/>
      <c r="D67" s="80">
        <v>11.6</v>
      </c>
      <c r="E67" s="80">
        <v>15.25</v>
      </c>
      <c r="F67" s="81"/>
      <c r="G67" s="97">
        <v>0</v>
      </c>
      <c r="H67" s="81">
        <f t="shared" si="1"/>
        <v>0</v>
      </c>
      <c r="I67" s="82"/>
    </row>
    <row r="68" spans="1:9" s="3" customFormat="1" x14ac:dyDescent="0.25">
      <c r="A68" s="79" t="s">
        <v>151</v>
      </c>
      <c r="B68" s="84" t="s">
        <v>154</v>
      </c>
      <c r="C68" s="83"/>
      <c r="D68" s="80">
        <v>12.85</v>
      </c>
      <c r="E68" s="80">
        <v>16.7</v>
      </c>
      <c r="F68" s="81"/>
      <c r="G68" s="97">
        <v>15</v>
      </c>
      <c r="H68" s="81">
        <f t="shared" si="1"/>
        <v>192.75</v>
      </c>
      <c r="I68" s="82"/>
    </row>
    <row r="69" spans="1:9" s="3" customFormat="1" x14ac:dyDescent="0.25">
      <c r="A69" s="79" t="s">
        <v>151</v>
      </c>
      <c r="B69" s="84" t="s">
        <v>154</v>
      </c>
      <c r="C69" s="83"/>
      <c r="D69" s="80">
        <v>12.89</v>
      </c>
      <c r="E69" s="80">
        <v>16.75</v>
      </c>
      <c r="F69" s="81"/>
      <c r="G69" s="97">
        <v>8</v>
      </c>
      <c r="H69" s="81">
        <f t="shared" ref="H69:H100" si="2">G69*D69</f>
        <v>103.12</v>
      </c>
      <c r="I69" s="82"/>
    </row>
    <row r="70" spans="1:9" s="3" customFormat="1" x14ac:dyDescent="0.25">
      <c r="A70" s="79" t="s">
        <v>151</v>
      </c>
      <c r="B70" s="84" t="s">
        <v>152</v>
      </c>
      <c r="C70" s="83"/>
      <c r="D70" s="80">
        <v>12.99</v>
      </c>
      <c r="E70" s="80">
        <v>16.900000000000002</v>
      </c>
      <c r="F70" s="81"/>
      <c r="G70" s="97">
        <v>11</v>
      </c>
      <c r="H70" s="81">
        <f t="shared" si="2"/>
        <v>142.89000000000001</v>
      </c>
      <c r="I70" s="82"/>
    </row>
    <row r="71" spans="1:9" s="3" customFormat="1" x14ac:dyDescent="0.25">
      <c r="A71" s="79" t="s">
        <v>151</v>
      </c>
      <c r="B71" s="84" t="s">
        <v>155</v>
      </c>
      <c r="C71" s="83"/>
      <c r="D71" s="80">
        <v>13.1</v>
      </c>
      <c r="E71" s="80">
        <v>17</v>
      </c>
      <c r="F71" s="81"/>
      <c r="G71" s="97">
        <v>7</v>
      </c>
      <c r="H71" s="81">
        <f t="shared" si="2"/>
        <v>91.7</v>
      </c>
      <c r="I71" s="82"/>
    </row>
    <row r="72" spans="1:9" s="3" customFormat="1" x14ac:dyDescent="0.25">
      <c r="A72" s="79" t="s">
        <v>78</v>
      </c>
      <c r="B72" s="84" t="s">
        <v>81</v>
      </c>
      <c r="C72" s="83"/>
      <c r="D72" s="80">
        <v>13.95</v>
      </c>
      <c r="E72" s="80">
        <v>18.400000000000002</v>
      </c>
      <c r="F72" s="81"/>
      <c r="G72" s="97">
        <v>24</v>
      </c>
      <c r="H72" s="81">
        <f t="shared" si="2"/>
        <v>334.79999999999995</v>
      </c>
      <c r="I72" s="82"/>
    </row>
    <row r="73" spans="1:9" s="3" customFormat="1" x14ac:dyDescent="0.25">
      <c r="A73" s="79" t="s">
        <v>134</v>
      </c>
      <c r="B73" s="84" t="s">
        <v>136</v>
      </c>
      <c r="C73" s="83"/>
      <c r="D73" s="80">
        <v>15.36</v>
      </c>
      <c r="E73" s="80">
        <v>20.350000000000001</v>
      </c>
      <c r="F73" s="81"/>
      <c r="G73" s="97">
        <v>3</v>
      </c>
      <c r="H73" s="81">
        <f t="shared" si="2"/>
        <v>46.08</v>
      </c>
      <c r="I73" s="82"/>
    </row>
    <row r="74" spans="1:9" s="3" customFormat="1" x14ac:dyDescent="0.25">
      <c r="A74" s="79" t="s">
        <v>78</v>
      </c>
      <c r="B74" s="84" t="s">
        <v>84</v>
      </c>
      <c r="C74" s="83"/>
      <c r="D74" s="80">
        <v>15.82</v>
      </c>
      <c r="E74" s="80">
        <v>20.100000000000001</v>
      </c>
      <c r="F74" s="81"/>
      <c r="G74" s="97">
        <v>12</v>
      </c>
      <c r="H74" s="81">
        <f t="shared" si="2"/>
        <v>189.84</v>
      </c>
      <c r="I74" s="82"/>
    </row>
    <row r="75" spans="1:9" s="3" customFormat="1" x14ac:dyDescent="0.25">
      <c r="A75" s="79" t="s">
        <v>101</v>
      </c>
      <c r="B75" s="84" t="s">
        <v>105</v>
      </c>
      <c r="C75" s="83"/>
      <c r="D75" s="80">
        <v>17.57</v>
      </c>
      <c r="E75" s="80">
        <v>25.150000000000002</v>
      </c>
      <c r="F75" s="81"/>
      <c r="G75" s="97">
        <v>9</v>
      </c>
      <c r="H75" s="81">
        <f t="shared" si="2"/>
        <v>158.13</v>
      </c>
      <c r="I75" s="82"/>
    </row>
    <row r="76" spans="1:9" s="3" customFormat="1" x14ac:dyDescent="0.25">
      <c r="A76" s="79" t="s">
        <v>134</v>
      </c>
      <c r="B76" s="84" t="s">
        <v>135</v>
      </c>
      <c r="C76" s="83"/>
      <c r="D76" s="80">
        <v>18</v>
      </c>
      <c r="E76" s="80">
        <v>23.8</v>
      </c>
      <c r="F76" s="81"/>
      <c r="G76" s="97">
        <v>4</v>
      </c>
      <c r="H76" s="81">
        <f t="shared" si="2"/>
        <v>72</v>
      </c>
      <c r="I76" s="82"/>
    </row>
    <row r="77" spans="1:9" s="3" customFormat="1" x14ac:dyDescent="0.25">
      <c r="A77" s="79" t="s">
        <v>151</v>
      </c>
      <c r="B77" s="84" t="s">
        <v>159</v>
      </c>
      <c r="C77" s="83"/>
      <c r="D77" s="80">
        <v>18.5</v>
      </c>
      <c r="E77" s="80">
        <v>23.8</v>
      </c>
      <c r="F77" s="81"/>
      <c r="G77" s="97">
        <v>24</v>
      </c>
      <c r="H77" s="81">
        <f t="shared" si="2"/>
        <v>444</v>
      </c>
      <c r="I77" s="82"/>
    </row>
    <row r="78" spans="1:9" s="3" customFormat="1" x14ac:dyDescent="0.25">
      <c r="A78" s="79" t="s">
        <v>101</v>
      </c>
      <c r="B78" s="84" t="s">
        <v>125</v>
      </c>
      <c r="C78" s="83"/>
      <c r="D78" s="80">
        <v>19.61</v>
      </c>
      <c r="E78" s="80">
        <v>27.55</v>
      </c>
      <c r="F78" s="81"/>
      <c r="G78" s="97">
        <v>24</v>
      </c>
      <c r="H78" s="81">
        <f t="shared" si="2"/>
        <v>470.64</v>
      </c>
      <c r="I78" s="82"/>
    </row>
    <row r="79" spans="1:9" s="3" customFormat="1" x14ac:dyDescent="0.25">
      <c r="A79" s="79" t="s">
        <v>101</v>
      </c>
      <c r="B79" s="84" t="s">
        <v>111</v>
      </c>
      <c r="C79" s="83"/>
      <c r="D79" s="80">
        <v>20.05</v>
      </c>
      <c r="E79" s="80">
        <v>28.950000000000003</v>
      </c>
      <c r="F79" s="81"/>
      <c r="G79" s="97">
        <v>15</v>
      </c>
      <c r="H79" s="81">
        <f t="shared" si="2"/>
        <v>300.75</v>
      </c>
      <c r="I79" s="82"/>
    </row>
    <row r="80" spans="1:9" s="3" customFormat="1" x14ac:dyDescent="0.25">
      <c r="A80" s="79" t="s">
        <v>101</v>
      </c>
      <c r="B80" s="84" t="s">
        <v>120</v>
      </c>
      <c r="C80" s="83"/>
      <c r="D80" s="80">
        <v>20.329999999999998</v>
      </c>
      <c r="E80" s="80">
        <v>27.200000000000003</v>
      </c>
      <c r="F80" s="81"/>
      <c r="G80" s="97">
        <v>13</v>
      </c>
      <c r="H80" s="81">
        <f t="shared" si="2"/>
        <v>264.28999999999996</v>
      </c>
      <c r="I80" s="82"/>
    </row>
    <row r="81" spans="1:9" s="3" customFormat="1" x14ac:dyDescent="0.25">
      <c r="A81" s="79" t="s">
        <v>78</v>
      </c>
      <c r="B81" s="84" t="s">
        <v>95</v>
      </c>
      <c r="C81" s="83"/>
      <c r="D81" s="80">
        <v>21.06</v>
      </c>
      <c r="E81" s="80">
        <v>26.450000000000003</v>
      </c>
      <c r="F81" s="81"/>
      <c r="G81" s="97">
        <v>3</v>
      </c>
      <c r="H81" s="81">
        <f t="shared" si="2"/>
        <v>63.179999999999993</v>
      </c>
      <c r="I81" s="82"/>
    </row>
    <row r="82" spans="1:9" s="3" customFormat="1" x14ac:dyDescent="0.25">
      <c r="A82" s="79" t="s">
        <v>101</v>
      </c>
      <c r="B82" s="84" t="s">
        <v>113</v>
      </c>
      <c r="C82" s="83"/>
      <c r="D82" s="80">
        <v>21.93</v>
      </c>
      <c r="E82" s="80">
        <v>30.8</v>
      </c>
      <c r="F82" s="81"/>
      <c r="G82" s="97">
        <v>1</v>
      </c>
      <c r="H82" s="81">
        <f t="shared" si="2"/>
        <v>21.93</v>
      </c>
      <c r="I82" s="82"/>
    </row>
    <row r="83" spans="1:9" s="3" customFormat="1" x14ac:dyDescent="0.25">
      <c r="A83" s="79" t="s">
        <v>101</v>
      </c>
      <c r="B83" s="84" t="s">
        <v>122</v>
      </c>
      <c r="C83" s="83"/>
      <c r="D83" s="80">
        <v>23.43</v>
      </c>
      <c r="E83" s="80">
        <v>32.700000000000003</v>
      </c>
      <c r="F83" s="81"/>
      <c r="G83" s="97">
        <v>15</v>
      </c>
      <c r="H83" s="81">
        <f t="shared" si="2"/>
        <v>351.45</v>
      </c>
      <c r="I83" s="82"/>
    </row>
    <row r="84" spans="1:9" s="3" customFormat="1" x14ac:dyDescent="0.25">
      <c r="A84" s="79" t="s">
        <v>101</v>
      </c>
      <c r="B84" s="84" t="s">
        <v>103</v>
      </c>
      <c r="C84" s="83"/>
      <c r="D84" s="80">
        <v>23.8</v>
      </c>
      <c r="E84" s="80">
        <v>33.700000000000003</v>
      </c>
      <c r="F84" s="81"/>
      <c r="G84" s="97">
        <v>11</v>
      </c>
      <c r="H84" s="81">
        <f t="shared" si="2"/>
        <v>261.8</v>
      </c>
      <c r="I84" s="82"/>
    </row>
    <row r="85" spans="1:9" s="3" customFormat="1" x14ac:dyDescent="0.25">
      <c r="A85" s="79" t="s">
        <v>101</v>
      </c>
      <c r="B85" s="84" t="s">
        <v>110</v>
      </c>
      <c r="C85" s="83"/>
      <c r="D85" s="80">
        <v>25.06</v>
      </c>
      <c r="E85" s="80">
        <v>34.300000000000004</v>
      </c>
      <c r="F85" s="81"/>
      <c r="G85" s="97">
        <v>21</v>
      </c>
      <c r="H85" s="81">
        <f t="shared" si="2"/>
        <v>526.26</v>
      </c>
      <c r="I85" s="82"/>
    </row>
    <row r="86" spans="1:9" s="3" customFormat="1" x14ac:dyDescent="0.25">
      <c r="A86" s="79" t="s">
        <v>101</v>
      </c>
      <c r="B86" s="84" t="s">
        <v>104</v>
      </c>
      <c r="C86" s="83"/>
      <c r="D86" s="80">
        <v>25.23</v>
      </c>
      <c r="E86" s="80">
        <v>35.550000000000004</v>
      </c>
      <c r="F86" s="81"/>
      <c r="G86" s="97">
        <v>3</v>
      </c>
      <c r="H86" s="81">
        <f t="shared" si="2"/>
        <v>75.69</v>
      </c>
      <c r="I86" s="82"/>
    </row>
    <row r="87" spans="1:9" s="3" customFormat="1" x14ac:dyDescent="0.25">
      <c r="A87" s="79" t="s">
        <v>101</v>
      </c>
      <c r="B87" s="84" t="s">
        <v>198</v>
      </c>
      <c r="C87" s="83"/>
      <c r="D87" s="80">
        <v>29.28</v>
      </c>
      <c r="E87" s="80">
        <v>39.25</v>
      </c>
      <c r="F87" s="81"/>
      <c r="G87" s="97">
        <v>25</v>
      </c>
      <c r="H87" s="81">
        <f t="shared" si="2"/>
        <v>732</v>
      </c>
      <c r="I87" s="82"/>
    </row>
    <row r="88" spans="1:9" s="3" customFormat="1" x14ac:dyDescent="0.25">
      <c r="A88" s="79" t="s">
        <v>101</v>
      </c>
      <c r="B88" s="84" t="s">
        <v>107</v>
      </c>
      <c r="C88" s="83"/>
      <c r="D88" s="80">
        <v>29.48</v>
      </c>
      <c r="E88" s="80">
        <v>39.5</v>
      </c>
      <c r="F88" s="81"/>
      <c r="G88" s="97">
        <v>22</v>
      </c>
      <c r="H88" s="81">
        <f t="shared" si="2"/>
        <v>648.56000000000006</v>
      </c>
      <c r="I88" s="82"/>
    </row>
    <row r="89" spans="1:9" s="3" customFormat="1" x14ac:dyDescent="0.25">
      <c r="A89" s="79" t="s">
        <v>101</v>
      </c>
      <c r="B89" s="84" t="s">
        <v>102</v>
      </c>
      <c r="C89" s="83"/>
      <c r="D89" s="80">
        <v>29.92</v>
      </c>
      <c r="E89" s="80">
        <v>42.150000000000006</v>
      </c>
      <c r="F89" s="81"/>
      <c r="G89" s="97">
        <v>11</v>
      </c>
      <c r="H89" s="81">
        <f t="shared" si="2"/>
        <v>329.12</v>
      </c>
      <c r="I89" s="82"/>
    </row>
    <row r="90" spans="1:9" s="3" customFormat="1" x14ac:dyDescent="0.25">
      <c r="A90" s="79" t="s">
        <v>101</v>
      </c>
      <c r="B90" s="84" t="s">
        <v>123</v>
      </c>
      <c r="C90" s="83"/>
      <c r="D90" s="80">
        <v>31.3</v>
      </c>
      <c r="E90" s="80">
        <v>43.150000000000006</v>
      </c>
      <c r="F90" s="81"/>
      <c r="G90" s="97">
        <v>6</v>
      </c>
      <c r="H90" s="81">
        <f t="shared" si="2"/>
        <v>187.8</v>
      </c>
      <c r="I90" s="82"/>
    </row>
    <row r="91" spans="1:9" s="3" customFormat="1" x14ac:dyDescent="0.25">
      <c r="A91" s="79" t="s">
        <v>170</v>
      </c>
      <c r="B91" s="84" t="s">
        <v>171</v>
      </c>
      <c r="C91" s="83"/>
      <c r="D91" s="80">
        <v>35.22</v>
      </c>
      <c r="E91" s="80">
        <v>45.6</v>
      </c>
      <c r="F91" s="81"/>
      <c r="G91" s="97">
        <v>19</v>
      </c>
      <c r="H91" s="81">
        <f t="shared" si="2"/>
        <v>669.18</v>
      </c>
      <c r="I91" s="82"/>
    </row>
    <row r="92" spans="1:9" s="3" customFormat="1" x14ac:dyDescent="0.25">
      <c r="A92" s="79" t="s">
        <v>101</v>
      </c>
      <c r="B92" s="84" t="s">
        <v>118</v>
      </c>
      <c r="C92" s="83"/>
      <c r="D92" s="80">
        <v>35.619999999999997</v>
      </c>
      <c r="E92" s="80">
        <v>48.45</v>
      </c>
      <c r="F92" s="81"/>
      <c r="G92" s="97">
        <v>2</v>
      </c>
      <c r="H92" s="81">
        <f t="shared" si="2"/>
        <v>71.239999999999995</v>
      </c>
      <c r="I92" s="82"/>
    </row>
    <row r="93" spans="1:9" s="3" customFormat="1" x14ac:dyDescent="0.25">
      <c r="A93" s="79" t="s">
        <v>101</v>
      </c>
      <c r="B93" s="84" t="s">
        <v>117</v>
      </c>
      <c r="C93" s="83"/>
      <c r="D93" s="80">
        <v>39.11</v>
      </c>
      <c r="E93" s="80">
        <v>53.25</v>
      </c>
      <c r="F93" s="81"/>
      <c r="G93" s="97">
        <v>2</v>
      </c>
      <c r="H93" s="81">
        <f t="shared" si="2"/>
        <v>78.22</v>
      </c>
      <c r="I93" s="82"/>
    </row>
    <row r="94" spans="1:9" s="3" customFormat="1" x14ac:dyDescent="0.25">
      <c r="A94" s="79" t="s">
        <v>101</v>
      </c>
      <c r="B94" s="84" t="s">
        <v>121</v>
      </c>
      <c r="C94" s="83"/>
      <c r="D94" s="80">
        <v>39.17</v>
      </c>
      <c r="E94" s="80">
        <v>55.6</v>
      </c>
      <c r="F94" s="81"/>
      <c r="G94" s="97">
        <v>7</v>
      </c>
      <c r="H94" s="81">
        <f t="shared" si="2"/>
        <v>274.19</v>
      </c>
      <c r="I94" s="82"/>
    </row>
    <row r="95" spans="1:9" s="3" customFormat="1" x14ac:dyDescent="0.25">
      <c r="A95" s="79" t="s">
        <v>101</v>
      </c>
      <c r="B95" s="84" t="s">
        <v>108</v>
      </c>
      <c r="C95" s="83"/>
      <c r="D95" s="80">
        <v>39.630000000000003</v>
      </c>
      <c r="E95" s="80">
        <v>53.95</v>
      </c>
      <c r="F95" s="81"/>
      <c r="G95" s="97">
        <v>4</v>
      </c>
      <c r="H95" s="81">
        <f t="shared" si="2"/>
        <v>158.52000000000001</v>
      </c>
      <c r="I95" s="82"/>
    </row>
    <row r="96" spans="1:9" s="3" customFormat="1" x14ac:dyDescent="0.25">
      <c r="A96" s="79" t="s">
        <v>101</v>
      </c>
      <c r="B96" s="84" t="s">
        <v>119</v>
      </c>
      <c r="C96" s="83"/>
      <c r="D96" s="80">
        <v>42.43</v>
      </c>
      <c r="E96" s="80">
        <v>56.7</v>
      </c>
      <c r="F96" s="81"/>
      <c r="G96" s="97">
        <v>23</v>
      </c>
      <c r="H96" s="81">
        <f t="shared" si="2"/>
        <v>975.89</v>
      </c>
      <c r="I96" s="82"/>
    </row>
    <row r="97" spans="1:9" s="3" customFormat="1" x14ac:dyDescent="0.25">
      <c r="A97" s="79" t="s">
        <v>101</v>
      </c>
      <c r="B97" s="84" t="s">
        <v>106</v>
      </c>
      <c r="C97" s="83"/>
      <c r="D97" s="80">
        <v>43.36</v>
      </c>
      <c r="E97" s="80">
        <v>56.35</v>
      </c>
      <c r="F97" s="81"/>
      <c r="G97" s="97">
        <v>13</v>
      </c>
      <c r="H97" s="81">
        <f t="shared" si="2"/>
        <v>563.67999999999995</v>
      </c>
      <c r="I97" s="82"/>
    </row>
    <row r="98" spans="1:9" s="3" customFormat="1" x14ac:dyDescent="0.25">
      <c r="A98" s="79" t="s">
        <v>101</v>
      </c>
      <c r="B98" s="84" t="s">
        <v>124</v>
      </c>
      <c r="C98" s="83"/>
      <c r="D98" s="80">
        <v>44.09</v>
      </c>
      <c r="E98" s="80">
        <v>60.7</v>
      </c>
      <c r="F98" s="81"/>
      <c r="G98" s="97">
        <v>2</v>
      </c>
      <c r="H98" s="81">
        <f t="shared" si="2"/>
        <v>88.18</v>
      </c>
      <c r="I98" s="82"/>
    </row>
    <row r="99" spans="1:9" s="3" customFormat="1" x14ac:dyDescent="0.25">
      <c r="A99" s="79" t="s">
        <v>101</v>
      </c>
      <c r="B99" s="84" t="s">
        <v>109</v>
      </c>
      <c r="C99" s="83"/>
      <c r="D99" s="80">
        <v>49.34</v>
      </c>
      <c r="E99" s="80">
        <v>68.55</v>
      </c>
      <c r="F99" s="81"/>
      <c r="G99" s="97">
        <v>24</v>
      </c>
      <c r="H99" s="81">
        <f t="shared" si="2"/>
        <v>1184.1600000000001</v>
      </c>
      <c r="I99" s="82"/>
    </row>
    <row r="100" spans="1:9" s="3" customFormat="1" x14ac:dyDescent="0.25">
      <c r="A100" s="79" t="s">
        <v>101</v>
      </c>
      <c r="B100" s="84" t="s">
        <v>116</v>
      </c>
      <c r="C100" s="83"/>
      <c r="D100" s="80">
        <v>49.73</v>
      </c>
      <c r="E100" s="80">
        <v>68.2</v>
      </c>
      <c r="F100" s="81"/>
      <c r="G100" s="97">
        <v>10</v>
      </c>
      <c r="H100" s="81">
        <f t="shared" si="2"/>
        <v>497.29999999999995</v>
      </c>
      <c r="I100" s="82"/>
    </row>
    <row r="101" spans="1:9" s="3" customFormat="1" x14ac:dyDescent="0.25">
      <c r="A101" s="79" t="s">
        <v>101</v>
      </c>
      <c r="B101" s="84" t="s">
        <v>115</v>
      </c>
      <c r="C101" s="83"/>
      <c r="D101" s="80">
        <v>56.12</v>
      </c>
      <c r="E101" s="80">
        <v>78.400000000000006</v>
      </c>
      <c r="F101" s="81"/>
      <c r="G101" s="97">
        <v>12</v>
      </c>
      <c r="H101" s="81">
        <f t="shared" ref="H101" si="3">G101*D101</f>
        <v>673.43999999999994</v>
      </c>
      <c r="I101" s="82"/>
    </row>
  </sheetData>
  <sortState ref="A5:I101">
    <sortCondition ref="D5"/>
  </sortState>
  <mergeCells count="2">
    <mergeCell ref="H2:I2"/>
    <mergeCell ref="A1:F2"/>
  </mergeCells>
  <conditionalFormatting sqref="A5:I9 A11:I101 A10:H10">
    <cfRule type="expression" dxfId="0" priority="1">
      <formula>ISODD(ROW(A5))</formula>
    </cfRule>
  </conditionalFormatting>
  <dataValidations count="1">
    <dataValidation type="list" allowBlank="1" showInputMessage="1" showErrorMessage="1" promptTitle="Produkt auswählen" prompt="Bitte wählen Sie das gewünschte Produkt aus." sqref="G2">
      <formula1>Produkte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4" sqref="A4:A12"/>
    </sheetView>
  </sheetViews>
  <sheetFormatPr baseColWidth="10" defaultRowHeight="15" x14ac:dyDescent="0.25"/>
  <cols>
    <col min="1" max="1" width="15.28515625" bestFit="1" customWidth="1"/>
  </cols>
  <sheetData>
    <row r="1" spans="1:1" x14ac:dyDescent="0.25">
      <c r="A1" t="s">
        <v>179</v>
      </c>
    </row>
    <row r="3" spans="1:1" ht="25.5" x14ac:dyDescent="0.25">
      <c r="A3" s="1" t="s">
        <v>172</v>
      </c>
    </row>
    <row r="4" spans="1:1" x14ac:dyDescent="0.25">
      <c r="A4" s="4" t="s">
        <v>76</v>
      </c>
    </row>
    <row r="5" spans="1:1" x14ac:dyDescent="0.25">
      <c r="A5" s="3" t="s">
        <v>78</v>
      </c>
    </row>
    <row r="6" spans="1:1" x14ac:dyDescent="0.25">
      <c r="A6" s="3" t="s">
        <v>101</v>
      </c>
    </row>
    <row r="7" spans="1:1" x14ac:dyDescent="0.25">
      <c r="A7" s="3" t="s">
        <v>126</v>
      </c>
    </row>
    <row r="8" spans="1:1" x14ac:dyDescent="0.25">
      <c r="A8" s="3" t="s">
        <v>134</v>
      </c>
    </row>
    <row r="9" spans="1:1" x14ac:dyDescent="0.25">
      <c r="A9" s="3" t="s">
        <v>140</v>
      </c>
    </row>
    <row r="10" spans="1:1" x14ac:dyDescent="0.25">
      <c r="A10" s="3" t="s">
        <v>151</v>
      </c>
    </row>
    <row r="11" spans="1:1" x14ac:dyDescent="0.25">
      <c r="A11" s="3" t="s">
        <v>161</v>
      </c>
    </row>
    <row r="12" spans="1:1" x14ac:dyDescent="0.25">
      <c r="A12" s="3" t="s">
        <v>170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Finanzen</vt:lpstr>
      <vt:lpstr>Sortiment</vt:lpstr>
      <vt:lpstr>Daten</vt:lpstr>
      <vt:lpstr>Produkte</vt:lpstr>
      <vt:lpstr>Sortiment!Zielbereich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</dc:title>
  <dc:creator>KV Schweiz</dc:creator>
  <cp:lastPrinted>2017-08-27T11:28:14Z</cp:lastPrinted>
  <dcterms:created xsi:type="dcterms:W3CDTF">2016-05-30T10:53:57Z</dcterms:created>
  <dcterms:modified xsi:type="dcterms:W3CDTF">2018-02-04T11:49:29Z</dcterms:modified>
</cp:coreProperties>
</file>